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showInkAnnotation="0" codeName="ThisWorkbook" autoCompressPictures="0"/>
  <bookViews>
    <workbookView xWindow="0" yWindow="0" windowWidth="25600" windowHeight="16060" tabRatio="500" activeTab="6"/>
  </bookViews>
  <sheets>
    <sheet name="Input" sheetId="5" r:id="rId1"/>
    <sheet name="Time_hipotesis" sheetId="7" r:id="rId2"/>
    <sheet name="Datos" sheetId="10" r:id="rId3"/>
    <sheet name="Workings" sheetId="11" r:id="rId4"/>
    <sheet name="Drivers" sheetId="12" r:id="rId5"/>
    <sheet name="EstFinan" sheetId="13" r:id="rId6"/>
    <sheet name="DCF" sheetId="15" r:id="rId7"/>
    <sheet name="Ratios" sheetId="14" r:id="rId8"/>
    <sheet name="{tmp}" sheetId="4" r:id="rId9"/>
  </sheets>
  <definedNames>
    <definedName name="_xlnm.Print_Titles" localSheetId="8">'{tmp}'!$A:$I,'{tmp}'!$1:$5</definedName>
    <definedName name="_xlnm.Print_Titles" localSheetId="6">DCF!$A:$I,DCF!$1:$5</definedName>
    <definedName name="_xlnm.Print_Titles" localSheetId="4">Drivers!$A:$I,Drivers!$1:$5</definedName>
    <definedName name="_xlnm.Print_Titles" localSheetId="5">EstFinan!$A:$I,EstFinan!$1:$5</definedName>
    <definedName name="_xlnm.Print_Titles" localSheetId="0">Input!$A:$I,Input!$1:$5</definedName>
    <definedName name="_xlnm.Print_Titles" localSheetId="7">Ratios!$A:$I,Ratios!$1:$5</definedName>
    <definedName name="_xlnm.Print_Titles" localSheetId="1">Time_hipotesis!$A:$I,Time_hipotesis!$1:$5</definedName>
    <definedName name="_xlnm.Print_Titles" localSheetId="3">Workings!$A:$I,Workings!$1:$5</definedName>
  </definedNames>
  <calcPr calcId="140001" iterate="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6" i="11" l="1"/>
  <c r="J102" i="12"/>
  <c r="J104" i="12"/>
  <c r="J65" i="13"/>
  <c r="O66" i="11"/>
  <c r="O102" i="12"/>
  <c r="O104" i="12"/>
  <c r="O31" i="12"/>
  <c r="O43" i="11"/>
  <c r="O52" i="12"/>
  <c r="O54" i="12"/>
  <c r="O44" i="11"/>
  <c r="O56" i="12"/>
  <c r="J44" i="11"/>
  <c r="J56" i="12"/>
  <c r="F57" i="12"/>
  <c r="O57" i="12"/>
  <c r="O58" i="12"/>
  <c r="O52" i="11"/>
  <c r="O80" i="12"/>
  <c r="O82" i="12"/>
  <c r="O50" i="11"/>
  <c r="O72" i="12"/>
  <c r="O74" i="12"/>
  <c r="O51" i="11"/>
  <c r="O76" i="12"/>
  <c r="O78" i="12"/>
  <c r="O45" i="11"/>
  <c r="O60" i="12"/>
  <c r="N45" i="11"/>
  <c r="N60" i="12"/>
  <c r="M45" i="11"/>
  <c r="M60" i="12"/>
  <c r="L45" i="11"/>
  <c r="L60" i="12"/>
  <c r="K45" i="11"/>
  <c r="K60" i="12"/>
  <c r="J45" i="11"/>
  <c r="J60" i="12"/>
  <c r="J62" i="12"/>
  <c r="K62" i="12"/>
  <c r="L62" i="12"/>
  <c r="M62" i="12"/>
  <c r="N62" i="12"/>
  <c r="O62" i="12"/>
  <c r="O46" i="11"/>
  <c r="O64" i="12"/>
  <c r="O66" i="12"/>
  <c r="O47" i="11"/>
  <c r="O68" i="12"/>
  <c r="O70" i="12"/>
  <c r="O53" i="11"/>
  <c r="O84" i="12"/>
  <c r="O86" i="12"/>
  <c r="O137" i="12"/>
  <c r="O68" i="11"/>
  <c r="O110" i="12"/>
  <c r="O112" i="12"/>
  <c r="O67" i="11"/>
  <c r="O106" i="12"/>
  <c r="O108" i="12"/>
  <c r="O74" i="11"/>
  <c r="O128" i="12"/>
  <c r="O130" i="12"/>
  <c r="O73" i="11"/>
  <c r="O124" i="12"/>
  <c r="O126" i="12"/>
  <c r="J60" i="11"/>
  <c r="J98" i="12"/>
  <c r="J100" i="12"/>
  <c r="K60" i="11"/>
  <c r="K98" i="12"/>
  <c r="K66" i="11"/>
  <c r="K102" i="12"/>
  <c r="K104" i="12"/>
  <c r="K31" i="12"/>
  <c r="K43" i="11"/>
  <c r="K52" i="12"/>
  <c r="K54" i="12"/>
  <c r="K44" i="11"/>
  <c r="K56" i="12"/>
  <c r="K57" i="12"/>
  <c r="K58" i="12"/>
  <c r="K52" i="11"/>
  <c r="K80" i="12"/>
  <c r="K82" i="12"/>
  <c r="K50" i="11"/>
  <c r="K72" i="12"/>
  <c r="K74" i="12"/>
  <c r="K51" i="11"/>
  <c r="K76" i="12"/>
  <c r="K78" i="12"/>
  <c r="K46" i="11"/>
  <c r="K64" i="12"/>
  <c r="K66" i="12"/>
  <c r="K47" i="11"/>
  <c r="K68" i="12"/>
  <c r="K70" i="12"/>
  <c r="K53" i="11"/>
  <c r="K84" i="12"/>
  <c r="K86" i="12"/>
  <c r="K137" i="12"/>
  <c r="K68" i="11"/>
  <c r="K110" i="12"/>
  <c r="K112" i="12"/>
  <c r="K67" i="11"/>
  <c r="K106" i="12"/>
  <c r="K108" i="12"/>
  <c r="K74" i="11"/>
  <c r="K128" i="12"/>
  <c r="K130" i="12"/>
  <c r="K73" i="11"/>
  <c r="K124" i="12"/>
  <c r="K126" i="12"/>
  <c r="N66" i="11"/>
  <c r="N102" i="12"/>
  <c r="N104" i="12"/>
  <c r="N31" i="12"/>
  <c r="N43" i="11"/>
  <c r="N52" i="12"/>
  <c r="N54" i="12"/>
  <c r="N44" i="11"/>
  <c r="N56" i="12"/>
  <c r="N57" i="12"/>
  <c r="N58" i="12"/>
  <c r="N52" i="11"/>
  <c r="N80" i="12"/>
  <c r="N82" i="12"/>
  <c r="N50" i="11"/>
  <c r="N72" i="12"/>
  <c r="N74" i="12"/>
  <c r="N51" i="11"/>
  <c r="N76" i="12"/>
  <c r="N78" i="12"/>
  <c r="N46" i="11"/>
  <c r="N64" i="12"/>
  <c r="N66" i="12"/>
  <c r="N47" i="11"/>
  <c r="N68" i="12"/>
  <c r="N70" i="12"/>
  <c r="N53" i="11"/>
  <c r="N84" i="12"/>
  <c r="N86" i="12"/>
  <c r="N137" i="12"/>
  <c r="N68" i="11"/>
  <c r="N110" i="12"/>
  <c r="N112" i="12"/>
  <c r="N67" i="11"/>
  <c r="N106" i="12"/>
  <c r="N108" i="12"/>
  <c r="N74" i="11"/>
  <c r="N128" i="12"/>
  <c r="N130" i="12"/>
  <c r="N73" i="11"/>
  <c r="N124" i="12"/>
  <c r="N126" i="12"/>
  <c r="M66" i="11"/>
  <c r="M102" i="12"/>
  <c r="M104" i="12"/>
  <c r="M31" i="12"/>
  <c r="M43" i="11"/>
  <c r="M52" i="12"/>
  <c r="M54" i="12"/>
  <c r="M44" i="11"/>
  <c r="M56" i="12"/>
  <c r="M57" i="12"/>
  <c r="M58" i="12"/>
  <c r="M52" i="11"/>
  <c r="M80" i="12"/>
  <c r="M82" i="12"/>
  <c r="M50" i="11"/>
  <c r="M72" i="12"/>
  <c r="M74" i="12"/>
  <c r="M51" i="11"/>
  <c r="M76" i="12"/>
  <c r="M78" i="12"/>
  <c r="M46" i="11"/>
  <c r="M64" i="12"/>
  <c r="M66" i="12"/>
  <c r="M47" i="11"/>
  <c r="M68" i="12"/>
  <c r="M70" i="12"/>
  <c r="M53" i="11"/>
  <c r="M84" i="12"/>
  <c r="M86" i="12"/>
  <c r="M137" i="12"/>
  <c r="M68" i="11"/>
  <c r="M110" i="12"/>
  <c r="M112" i="12"/>
  <c r="M67" i="11"/>
  <c r="M106" i="12"/>
  <c r="M108" i="12"/>
  <c r="M74" i="11"/>
  <c r="M128" i="12"/>
  <c r="M130" i="12"/>
  <c r="M73" i="11"/>
  <c r="M124" i="12"/>
  <c r="M126" i="12"/>
  <c r="L66" i="11"/>
  <c r="L102" i="12"/>
  <c r="L104" i="12"/>
  <c r="L31" i="12"/>
  <c r="L43" i="11"/>
  <c r="L52" i="12"/>
  <c r="L54" i="12"/>
  <c r="L44" i="11"/>
  <c r="L56" i="12"/>
  <c r="L57" i="12"/>
  <c r="L58" i="12"/>
  <c r="L52" i="11"/>
  <c r="L80" i="12"/>
  <c r="L82" i="12"/>
  <c r="L50" i="11"/>
  <c r="L72" i="12"/>
  <c r="L74" i="12"/>
  <c r="L51" i="11"/>
  <c r="L76" i="12"/>
  <c r="L78" i="12"/>
  <c r="L46" i="11"/>
  <c r="L64" i="12"/>
  <c r="L66" i="12"/>
  <c r="L47" i="11"/>
  <c r="L68" i="12"/>
  <c r="L70" i="12"/>
  <c r="L53" i="11"/>
  <c r="L84" i="12"/>
  <c r="L86" i="12"/>
  <c r="L137" i="12"/>
  <c r="L68" i="11"/>
  <c r="L110" i="12"/>
  <c r="L112" i="12"/>
  <c r="L67" i="11"/>
  <c r="L106" i="12"/>
  <c r="L108" i="12"/>
  <c r="L74" i="11"/>
  <c r="L128" i="12"/>
  <c r="L130" i="12"/>
  <c r="L73" i="11"/>
  <c r="L124" i="12"/>
  <c r="L126" i="12"/>
  <c r="M50" i="13"/>
  <c r="N50" i="13"/>
  <c r="N72" i="13"/>
  <c r="M72" i="13"/>
  <c r="L50" i="13"/>
  <c r="L72" i="13"/>
  <c r="K50" i="13"/>
  <c r="K72" i="13"/>
  <c r="J51" i="11"/>
  <c r="J76" i="12"/>
  <c r="J78" i="12"/>
  <c r="J50" i="13"/>
  <c r="J73" i="11"/>
  <c r="J124" i="12"/>
  <c r="J126" i="12"/>
  <c r="J72" i="13"/>
  <c r="F58" i="15"/>
  <c r="F57" i="15"/>
  <c r="F56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50" i="13"/>
  <c r="O72" i="13"/>
  <c r="O9" i="15"/>
  <c r="F19" i="15"/>
  <c r="N9" i="15"/>
  <c r="M9" i="15"/>
  <c r="L9" i="15"/>
  <c r="K9" i="15"/>
  <c r="J9" i="15"/>
  <c r="J10" i="11"/>
  <c r="J11" i="12"/>
  <c r="J13" i="12"/>
  <c r="J10" i="13"/>
  <c r="J11" i="11"/>
  <c r="J15" i="12"/>
  <c r="J17" i="12"/>
  <c r="J11" i="13"/>
  <c r="J12" i="13"/>
  <c r="J14" i="11"/>
  <c r="J21" i="12"/>
  <c r="J23" i="12"/>
  <c r="J14" i="13"/>
  <c r="J15" i="13"/>
  <c r="J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65" i="13"/>
  <c r="N65" i="13"/>
  <c r="M65" i="13"/>
  <c r="L65" i="13"/>
  <c r="K65" i="13"/>
  <c r="O8" i="15"/>
  <c r="N8" i="15"/>
  <c r="M8" i="15"/>
  <c r="L8" i="15"/>
  <c r="K8" i="15"/>
  <c r="C34" i="15"/>
  <c r="C33" i="15"/>
  <c r="C32" i="15"/>
  <c r="I8" i="15"/>
  <c r="H8" i="15"/>
  <c r="G8" i="15"/>
  <c r="F8" i="15"/>
  <c r="E8" i="15"/>
  <c r="AC66" i="11"/>
  <c r="AC102" i="12"/>
  <c r="AC104" i="12"/>
  <c r="AC65" i="13"/>
  <c r="AB66" i="11"/>
  <c r="AB102" i="12"/>
  <c r="AB104" i="12"/>
  <c r="AB65" i="13"/>
  <c r="AA66" i="11"/>
  <c r="AA102" i="12"/>
  <c r="AA104" i="12"/>
  <c r="AA65" i="13"/>
  <c r="Z66" i="11"/>
  <c r="Z102" i="12"/>
  <c r="Z104" i="12"/>
  <c r="Z65" i="13"/>
  <c r="Y66" i="11"/>
  <c r="Y102" i="12"/>
  <c r="Y104" i="12"/>
  <c r="Y65" i="13"/>
  <c r="X66" i="11"/>
  <c r="X102" i="12"/>
  <c r="X104" i="12"/>
  <c r="X65" i="13"/>
  <c r="W66" i="11"/>
  <c r="W102" i="12"/>
  <c r="W104" i="12"/>
  <c r="W65" i="13"/>
  <c r="V66" i="11"/>
  <c r="V102" i="12"/>
  <c r="V104" i="12"/>
  <c r="V65" i="13"/>
  <c r="U66" i="11"/>
  <c r="U102" i="12"/>
  <c r="U104" i="12"/>
  <c r="U65" i="13"/>
  <c r="T66" i="11"/>
  <c r="T102" i="12"/>
  <c r="T104" i="12"/>
  <c r="T65" i="13"/>
  <c r="S66" i="11"/>
  <c r="S102" i="12"/>
  <c r="S104" i="12"/>
  <c r="S65" i="13"/>
  <c r="R66" i="11"/>
  <c r="R102" i="12"/>
  <c r="R104" i="12"/>
  <c r="R65" i="13"/>
  <c r="Q66" i="11"/>
  <c r="Q102" i="12"/>
  <c r="Q104" i="12"/>
  <c r="Q65" i="13"/>
  <c r="P66" i="11"/>
  <c r="P102" i="12"/>
  <c r="P104" i="12"/>
  <c r="P65" i="13"/>
  <c r="AC10" i="11"/>
  <c r="AC11" i="12"/>
  <c r="AC13" i="12"/>
  <c r="AC10" i="13"/>
  <c r="AC12" i="13"/>
  <c r="AC15" i="13"/>
  <c r="AB51" i="11"/>
  <c r="AB76" i="12"/>
  <c r="AB78" i="12"/>
  <c r="AB50" i="13"/>
  <c r="AC51" i="11"/>
  <c r="AC76" i="12"/>
  <c r="AC78" i="12"/>
  <c r="AC50" i="13"/>
  <c r="AC73" i="11"/>
  <c r="AC124" i="12"/>
  <c r="AC126" i="12"/>
  <c r="AC72" i="13"/>
  <c r="AB73" i="11"/>
  <c r="AB124" i="12"/>
  <c r="AB126" i="12"/>
  <c r="AB72" i="13"/>
  <c r="AB10" i="11"/>
  <c r="AB11" i="12"/>
  <c r="AB13" i="12"/>
  <c r="AB10" i="13"/>
  <c r="AB12" i="13"/>
  <c r="AB15" i="13"/>
  <c r="AA51" i="11"/>
  <c r="AA76" i="12"/>
  <c r="AA78" i="12"/>
  <c r="AA50" i="13"/>
  <c r="AA73" i="11"/>
  <c r="AA124" i="12"/>
  <c r="AA126" i="12"/>
  <c r="AA72" i="13"/>
  <c r="AA10" i="11"/>
  <c r="AA11" i="12"/>
  <c r="AA13" i="12"/>
  <c r="AA10" i="13"/>
  <c r="AA12" i="13"/>
  <c r="AA15" i="13"/>
  <c r="Z51" i="11"/>
  <c r="Z76" i="12"/>
  <c r="Z78" i="12"/>
  <c r="Z50" i="13"/>
  <c r="Z73" i="11"/>
  <c r="Z124" i="12"/>
  <c r="Z126" i="12"/>
  <c r="Z72" i="13"/>
  <c r="Z10" i="11"/>
  <c r="Z11" i="12"/>
  <c r="Z13" i="12"/>
  <c r="Z10" i="13"/>
  <c r="Z12" i="13"/>
  <c r="Z15" i="13"/>
  <c r="Y51" i="11"/>
  <c r="Y76" i="12"/>
  <c r="Y78" i="12"/>
  <c r="Y50" i="13"/>
  <c r="Y73" i="11"/>
  <c r="Y124" i="12"/>
  <c r="Y126" i="12"/>
  <c r="Y72" i="13"/>
  <c r="Y10" i="11"/>
  <c r="Y11" i="12"/>
  <c r="Y13" i="12"/>
  <c r="Y10" i="13"/>
  <c r="Y12" i="13"/>
  <c r="Y15" i="13"/>
  <c r="X51" i="11"/>
  <c r="X76" i="12"/>
  <c r="X78" i="12"/>
  <c r="X50" i="13"/>
  <c r="X73" i="11"/>
  <c r="X124" i="12"/>
  <c r="X126" i="12"/>
  <c r="X72" i="13"/>
  <c r="X10" i="11"/>
  <c r="X11" i="12"/>
  <c r="X13" i="12"/>
  <c r="X10" i="13"/>
  <c r="X12" i="13"/>
  <c r="X15" i="13"/>
  <c r="W51" i="11"/>
  <c r="W76" i="12"/>
  <c r="W78" i="12"/>
  <c r="W50" i="13"/>
  <c r="W73" i="11"/>
  <c r="W124" i="12"/>
  <c r="W126" i="12"/>
  <c r="W72" i="13"/>
  <c r="W10" i="11"/>
  <c r="W11" i="12"/>
  <c r="W13" i="12"/>
  <c r="W10" i="13"/>
  <c r="W12" i="13"/>
  <c r="W15" i="13"/>
  <c r="V51" i="11"/>
  <c r="V76" i="12"/>
  <c r="V78" i="12"/>
  <c r="V50" i="13"/>
  <c r="V73" i="11"/>
  <c r="V124" i="12"/>
  <c r="V126" i="12"/>
  <c r="V72" i="13"/>
  <c r="V10" i="11"/>
  <c r="V11" i="12"/>
  <c r="V13" i="12"/>
  <c r="V10" i="13"/>
  <c r="V12" i="13"/>
  <c r="V15" i="13"/>
  <c r="U51" i="11"/>
  <c r="U76" i="12"/>
  <c r="U78" i="12"/>
  <c r="U50" i="13"/>
  <c r="U73" i="11"/>
  <c r="U124" i="12"/>
  <c r="U126" i="12"/>
  <c r="U72" i="13"/>
  <c r="U10" i="11"/>
  <c r="U11" i="12"/>
  <c r="U13" i="12"/>
  <c r="U10" i="13"/>
  <c r="U12" i="13"/>
  <c r="U15" i="13"/>
  <c r="T51" i="11"/>
  <c r="T76" i="12"/>
  <c r="T78" i="12"/>
  <c r="T50" i="13"/>
  <c r="T73" i="11"/>
  <c r="T124" i="12"/>
  <c r="T126" i="12"/>
  <c r="T72" i="13"/>
  <c r="T10" i="11"/>
  <c r="T11" i="12"/>
  <c r="T13" i="12"/>
  <c r="T10" i="13"/>
  <c r="T12" i="13"/>
  <c r="T15" i="13"/>
  <c r="S51" i="11"/>
  <c r="S76" i="12"/>
  <c r="S78" i="12"/>
  <c r="S50" i="13"/>
  <c r="S73" i="11"/>
  <c r="S124" i="12"/>
  <c r="S126" i="12"/>
  <c r="S72" i="13"/>
  <c r="S10" i="11"/>
  <c r="S11" i="12"/>
  <c r="S13" i="12"/>
  <c r="S10" i="13"/>
  <c r="S12" i="13"/>
  <c r="S15" i="13"/>
  <c r="R51" i="11"/>
  <c r="R76" i="12"/>
  <c r="R78" i="12"/>
  <c r="R50" i="13"/>
  <c r="R73" i="11"/>
  <c r="R124" i="12"/>
  <c r="R126" i="12"/>
  <c r="R72" i="13"/>
  <c r="R10" i="11"/>
  <c r="R11" i="12"/>
  <c r="R13" i="12"/>
  <c r="R10" i="13"/>
  <c r="R12" i="13"/>
  <c r="R15" i="13"/>
  <c r="Q51" i="11"/>
  <c r="Q76" i="12"/>
  <c r="Q78" i="12"/>
  <c r="Q50" i="13"/>
  <c r="Q73" i="11"/>
  <c r="Q124" i="12"/>
  <c r="Q126" i="12"/>
  <c r="Q72" i="13"/>
  <c r="Q10" i="11"/>
  <c r="Q11" i="12"/>
  <c r="Q13" i="12"/>
  <c r="Q10" i="13"/>
  <c r="Q12" i="13"/>
  <c r="Q15" i="13"/>
  <c r="P51" i="11"/>
  <c r="P76" i="12"/>
  <c r="P78" i="12"/>
  <c r="P50" i="13"/>
  <c r="P73" i="11"/>
  <c r="P124" i="12"/>
  <c r="P126" i="12"/>
  <c r="P72" i="13"/>
  <c r="P10" i="11"/>
  <c r="P11" i="12"/>
  <c r="P13" i="12"/>
  <c r="P10" i="13"/>
  <c r="P12" i="13"/>
  <c r="P15" i="13"/>
  <c r="G12" i="15"/>
  <c r="G13" i="15"/>
  <c r="H9" i="15"/>
  <c r="G9" i="15"/>
  <c r="E9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E5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E4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E3" i="15"/>
  <c r="AC2" i="15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E2" i="15"/>
  <c r="A1" i="15"/>
  <c r="F22" i="12"/>
  <c r="F14" i="7"/>
  <c r="F20" i="7"/>
  <c r="J22" i="7"/>
  <c r="K22" i="7"/>
  <c r="K28" i="7"/>
  <c r="K8" i="12"/>
  <c r="K42" i="12"/>
  <c r="F42" i="12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C28" i="7"/>
  <c r="AC8" i="12"/>
  <c r="AC125" i="12"/>
  <c r="AB28" i="7"/>
  <c r="AB8" i="12"/>
  <c r="AB125" i="12"/>
  <c r="AA28" i="7"/>
  <c r="AA8" i="12"/>
  <c r="AA125" i="12"/>
  <c r="Z28" i="7"/>
  <c r="Z8" i="12"/>
  <c r="Z125" i="12"/>
  <c r="Y28" i="7"/>
  <c r="Y8" i="12"/>
  <c r="Y125" i="12"/>
  <c r="X28" i="7"/>
  <c r="X8" i="12"/>
  <c r="X125" i="12"/>
  <c r="W28" i="7"/>
  <c r="W8" i="12"/>
  <c r="W125" i="12"/>
  <c r="V28" i="7"/>
  <c r="V8" i="12"/>
  <c r="V125" i="12"/>
  <c r="U28" i="7"/>
  <c r="U8" i="12"/>
  <c r="U125" i="12"/>
  <c r="T28" i="7"/>
  <c r="T8" i="12"/>
  <c r="T125" i="12"/>
  <c r="S28" i="7"/>
  <c r="S8" i="12"/>
  <c r="S125" i="12"/>
  <c r="R28" i="7"/>
  <c r="R8" i="12"/>
  <c r="R125" i="12"/>
  <c r="Q28" i="7"/>
  <c r="Q8" i="12"/>
  <c r="Q125" i="12"/>
  <c r="P28" i="7"/>
  <c r="P8" i="12"/>
  <c r="P125" i="12"/>
  <c r="O28" i="7"/>
  <c r="O8" i="12"/>
  <c r="O16" i="12"/>
  <c r="N28" i="7"/>
  <c r="N8" i="12"/>
  <c r="M28" i="7"/>
  <c r="M8" i="12"/>
  <c r="L28" i="7"/>
  <c r="L8" i="12"/>
  <c r="K13" i="12"/>
  <c r="L12" i="12"/>
  <c r="L13" i="12"/>
  <c r="M12" i="12"/>
  <c r="M13" i="12"/>
  <c r="N12" i="12"/>
  <c r="N13" i="12"/>
  <c r="O12" i="12"/>
  <c r="O13" i="12"/>
  <c r="O17" i="12"/>
  <c r="O125" i="12"/>
  <c r="N16" i="12"/>
  <c r="N17" i="12"/>
  <c r="N125" i="12"/>
  <c r="M16" i="12"/>
  <c r="M17" i="12"/>
  <c r="M125" i="12"/>
  <c r="L16" i="12"/>
  <c r="L17" i="12"/>
  <c r="L125" i="12"/>
  <c r="K16" i="12"/>
  <c r="K17" i="12"/>
  <c r="K125" i="12"/>
  <c r="J28" i="7"/>
  <c r="J8" i="12"/>
  <c r="J125" i="12"/>
  <c r="F125" i="12"/>
  <c r="E31" i="12"/>
  <c r="E30" i="12"/>
  <c r="F31" i="12"/>
  <c r="AC68" i="11"/>
  <c r="AC110" i="12"/>
  <c r="AC111" i="12"/>
  <c r="AC112" i="12"/>
  <c r="AC103" i="12"/>
  <c r="AC67" i="11"/>
  <c r="AC106" i="12"/>
  <c r="AC107" i="12"/>
  <c r="AC108" i="12"/>
  <c r="AC74" i="11"/>
  <c r="AC128" i="12"/>
  <c r="AC130" i="12"/>
  <c r="AC60" i="11"/>
  <c r="AC98" i="12"/>
  <c r="AC100" i="12"/>
  <c r="AC138" i="12"/>
  <c r="AB68" i="11"/>
  <c r="AB110" i="12"/>
  <c r="AB111" i="12"/>
  <c r="AB112" i="12"/>
  <c r="AB103" i="12"/>
  <c r="AB67" i="11"/>
  <c r="AB106" i="12"/>
  <c r="AB107" i="12"/>
  <c r="AB108" i="12"/>
  <c r="AB74" i="11"/>
  <c r="AB128" i="12"/>
  <c r="AB130" i="12"/>
  <c r="AB60" i="11"/>
  <c r="AB98" i="12"/>
  <c r="AB100" i="12"/>
  <c r="AB138" i="12"/>
  <c r="AA68" i="11"/>
  <c r="AA110" i="12"/>
  <c r="AA111" i="12"/>
  <c r="AA112" i="12"/>
  <c r="AA103" i="12"/>
  <c r="AA67" i="11"/>
  <c r="AA106" i="12"/>
  <c r="AA107" i="12"/>
  <c r="AA108" i="12"/>
  <c r="AA74" i="11"/>
  <c r="AA128" i="12"/>
  <c r="AA130" i="12"/>
  <c r="AA60" i="11"/>
  <c r="AA98" i="12"/>
  <c r="AA100" i="12"/>
  <c r="AA138" i="12"/>
  <c r="Z68" i="11"/>
  <c r="Z110" i="12"/>
  <c r="Z111" i="12"/>
  <c r="Z112" i="12"/>
  <c r="Z103" i="12"/>
  <c r="Z67" i="11"/>
  <c r="Z106" i="12"/>
  <c r="Z107" i="12"/>
  <c r="Z108" i="12"/>
  <c r="Z74" i="11"/>
  <c r="Z128" i="12"/>
  <c r="Z130" i="12"/>
  <c r="Z60" i="11"/>
  <c r="Z98" i="12"/>
  <c r="Z100" i="12"/>
  <c r="Z138" i="12"/>
  <c r="Y68" i="11"/>
  <c r="Y110" i="12"/>
  <c r="Y111" i="12"/>
  <c r="Y112" i="12"/>
  <c r="Y103" i="12"/>
  <c r="Y67" i="11"/>
  <c r="Y106" i="12"/>
  <c r="Y107" i="12"/>
  <c r="Y108" i="12"/>
  <c r="Y74" i="11"/>
  <c r="Y128" i="12"/>
  <c r="Y130" i="12"/>
  <c r="Y60" i="11"/>
  <c r="Y98" i="12"/>
  <c r="Y100" i="12"/>
  <c r="Y138" i="12"/>
  <c r="X68" i="11"/>
  <c r="X110" i="12"/>
  <c r="X111" i="12"/>
  <c r="X112" i="12"/>
  <c r="X103" i="12"/>
  <c r="X67" i="11"/>
  <c r="X106" i="12"/>
  <c r="X107" i="12"/>
  <c r="X108" i="12"/>
  <c r="X74" i="11"/>
  <c r="X128" i="12"/>
  <c r="X130" i="12"/>
  <c r="X60" i="11"/>
  <c r="X98" i="12"/>
  <c r="X100" i="12"/>
  <c r="X138" i="12"/>
  <c r="W68" i="11"/>
  <c r="W110" i="12"/>
  <c r="W111" i="12"/>
  <c r="W112" i="12"/>
  <c r="W103" i="12"/>
  <c r="W67" i="11"/>
  <c r="W106" i="12"/>
  <c r="W107" i="12"/>
  <c r="W108" i="12"/>
  <c r="W74" i="11"/>
  <c r="W128" i="12"/>
  <c r="W130" i="12"/>
  <c r="W60" i="11"/>
  <c r="W98" i="12"/>
  <c r="W100" i="12"/>
  <c r="W138" i="12"/>
  <c r="V68" i="11"/>
  <c r="V110" i="12"/>
  <c r="V111" i="12"/>
  <c r="V112" i="12"/>
  <c r="V103" i="12"/>
  <c r="V67" i="11"/>
  <c r="V106" i="12"/>
  <c r="V107" i="12"/>
  <c r="V108" i="12"/>
  <c r="V74" i="11"/>
  <c r="V128" i="12"/>
  <c r="V130" i="12"/>
  <c r="V60" i="11"/>
  <c r="V98" i="12"/>
  <c r="V100" i="12"/>
  <c r="V138" i="12"/>
  <c r="U68" i="11"/>
  <c r="U110" i="12"/>
  <c r="U111" i="12"/>
  <c r="U112" i="12"/>
  <c r="U103" i="12"/>
  <c r="U67" i="11"/>
  <c r="U106" i="12"/>
  <c r="U107" i="12"/>
  <c r="U108" i="12"/>
  <c r="U74" i="11"/>
  <c r="U128" i="12"/>
  <c r="U130" i="12"/>
  <c r="U60" i="11"/>
  <c r="U98" i="12"/>
  <c r="U100" i="12"/>
  <c r="U138" i="12"/>
  <c r="T68" i="11"/>
  <c r="T110" i="12"/>
  <c r="T111" i="12"/>
  <c r="T112" i="12"/>
  <c r="T103" i="12"/>
  <c r="T67" i="11"/>
  <c r="T106" i="12"/>
  <c r="T107" i="12"/>
  <c r="T108" i="12"/>
  <c r="T74" i="11"/>
  <c r="T128" i="12"/>
  <c r="T130" i="12"/>
  <c r="T60" i="11"/>
  <c r="T98" i="12"/>
  <c r="T100" i="12"/>
  <c r="T138" i="12"/>
  <c r="S68" i="11"/>
  <c r="S110" i="12"/>
  <c r="S111" i="12"/>
  <c r="S112" i="12"/>
  <c r="S103" i="12"/>
  <c r="S67" i="11"/>
  <c r="S106" i="12"/>
  <c r="S107" i="12"/>
  <c r="S108" i="12"/>
  <c r="S74" i="11"/>
  <c r="S128" i="12"/>
  <c r="S130" i="12"/>
  <c r="S60" i="11"/>
  <c r="S98" i="12"/>
  <c r="S100" i="12"/>
  <c r="S138" i="12"/>
  <c r="R68" i="11"/>
  <c r="R110" i="12"/>
  <c r="R111" i="12"/>
  <c r="R112" i="12"/>
  <c r="R103" i="12"/>
  <c r="R67" i="11"/>
  <c r="R106" i="12"/>
  <c r="R107" i="12"/>
  <c r="R108" i="12"/>
  <c r="R74" i="11"/>
  <c r="R128" i="12"/>
  <c r="R130" i="12"/>
  <c r="R60" i="11"/>
  <c r="R98" i="12"/>
  <c r="R100" i="12"/>
  <c r="R138" i="12"/>
  <c r="Q68" i="11"/>
  <c r="Q110" i="12"/>
  <c r="Q111" i="12"/>
  <c r="Q112" i="12"/>
  <c r="Q103" i="12"/>
  <c r="Q67" i="11"/>
  <c r="Q106" i="12"/>
  <c r="Q107" i="12"/>
  <c r="Q108" i="12"/>
  <c r="Q74" i="11"/>
  <c r="Q128" i="12"/>
  <c r="Q130" i="12"/>
  <c r="Q60" i="11"/>
  <c r="Q98" i="12"/>
  <c r="Q100" i="12"/>
  <c r="Q138" i="12"/>
  <c r="P68" i="11"/>
  <c r="P110" i="12"/>
  <c r="P111" i="12"/>
  <c r="P112" i="12"/>
  <c r="P103" i="12"/>
  <c r="P67" i="11"/>
  <c r="P106" i="12"/>
  <c r="P107" i="12"/>
  <c r="P108" i="12"/>
  <c r="P74" i="11"/>
  <c r="P128" i="12"/>
  <c r="P130" i="12"/>
  <c r="P60" i="11"/>
  <c r="P98" i="12"/>
  <c r="P100" i="12"/>
  <c r="P138" i="12"/>
  <c r="O111" i="12"/>
  <c r="O103" i="12"/>
  <c r="O107" i="12"/>
  <c r="O60" i="11"/>
  <c r="O98" i="12"/>
  <c r="K19" i="12"/>
  <c r="K22" i="12"/>
  <c r="K23" i="12"/>
  <c r="K25" i="12"/>
  <c r="K37" i="12"/>
  <c r="K103" i="12"/>
  <c r="K53" i="12"/>
  <c r="K81" i="12"/>
  <c r="K73" i="12"/>
  <c r="K77" i="12"/>
  <c r="K27" i="7"/>
  <c r="K82" i="11"/>
  <c r="K7" i="12"/>
  <c r="K61" i="12"/>
  <c r="J27" i="7"/>
  <c r="J82" i="11"/>
  <c r="J7" i="12"/>
  <c r="J61" i="12"/>
  <c r="K111" i="12"/>
  <c r="K107" i="12"/>
  <c r="N111" i="12"/>
  <c r="N103" i="12"/>
  <c r="N107" i="12"/>
  <c r="N60" i="11"/>
  <c r="N98" i="12"/>
  <c r="M111" i="12"/>
  <c r="M103" i="12"/>
  <c r="M107" i="12"/>
  <c r="L111" i="12"/>
  <c r="L103" i="12"/>
  <c r="L107" i="12"/>
  <c r="AC43" i="11"/>
  <c r="AC52" i="12"/>
  <c r="AC53" i="12"/>
  <c r="AC54" i="12"/>
  <c r="AC44" i="11"/>
  <c r="AC56" i="12"/>
  <c r="AC57" i="12"/>
  <c r="AC58" i="12"/>
  <c r="AC52" i="11"/>
  <c r="AC80" i="12"/>
  <c r="AC81" i="12"/>
  <c r="AC82" i="12"/>
  <c r="AC50" i="11"/>
  <c r="AC72" i="12"/>
  <c r="AC73" i="12"/>
  <c r="AC74" i="12"/>
  <c r="AC77" i="12"/>
  <c r="AC46" i="11"/>
  <c r="AC64" i="12"/>
  <c r="AC66" i="12"/>
  <c r="AC47" i="11"/>
  <c r="AC68" i="12"/>
  <c r="AC70" i="12"/>
  <c r="AC53" i="11"/>
  <c r="AC84" i="12"/>
  <c r="AC86" i="12"/>
  <c r="AC27" i="7"/>
  <c r="AC82" i="11"/>
  <c r="AC7" i="12"/>
  <c r="AC62" i="12"/>
  <c r="AC137" i="12"/>
  <c r="AB43" i="11"/>
  <c r="AB52" i="12"/>
  <c r="AB53" i="12"/>
  <c r="AB54" i="12"/>
  <c r="AB44" i="11"/>
  <c r="AB56" i="12"/>
  <c r="AB57" i="12"/>
  <c r="AB58" i="12"/>
  <c r="AB52" i="11"/>
  <c r="AB80" i="12"/>
  <c r="AB81" i="12"/>
  <c r="AB82" i="12"/>
  <c r="AB50" i="11"/>
  <c r="AB72" i="12"/>
  <c r="AB73" i="12"/>
  <c r="AB74" i="12"/>
  <c r="AB77" i="12"/>
  <c r="AB46" i="11"/>
  <c r="AB64" i="12"/>
  <c r="AB66" i="12"/>
  <c r="AB47" i="11"/>
  <c r="AB68" i="12"/>
  <c r="AB70" i="12"/>
  <c r="AB53" i="11"/>
  <c r="AB84" i="12"/>
  <c r="AB86" i="12"/>
  <c r="AB27" i="7"/>
  <c r="AB82" i="11"/>
  <c r="AB7" i="12"/>
  <c r="AB62" i="12"/>
  <c r="AB137" i="12"/>
  <c r="AA43" i="11"/>
  <c r="AA52" i="12"/>
  <c r="AA53" i="12"/>
  <c r="AA54" i="12"/>
  <c r="AA44" i="11"/>
  <c r="AA56" i="12"/>
  <c r="AA57" i="12"/>
  <c r="AA58" i="12"/>
  <c r="AA52" i="11"/>
  <c r="AA80" i="12"/>
  <c r="AA81" i="12"/>
  <c r="AA82" i="12"/>
  <c r="AA50" i="11"/>
  <c r="AA72" i="12"/>
  <c r="AA73" i="12"/>
  <c r="AA74" i="12"/>
  <c r="AA77" i="12"/>
  <c r="AA46" i="11"/>
  <c r="AA64" i="12"/>
  <c r="AA66" i="12"/>
  <c r="AA47" i="11"/>
  <c r="AA68" i="12"/>
  <c r="AA70" i="12"/>
  <c r="AA53" i="11"/>
  <c r="AA84" i="12"/>
  <c r="AA86" i="12"/>
  <c r="AA27" i="7"/>
  <c r="AA82" i="11"/>
  <c r="AA7" i="12"/>
  <c r="AA62" i="12"/>
  <c r="AA137" i="12"/>
  <c r="Z43" i="11"/>
  <c r="Z52" i="12"/>
  <c r="Z53" i="12"/>
  <c r="Z54" i="12"/>
  <c r="Z44" i="11"/>
  <c r="Z56" i="12"/>
  <c r="Z57" i="12"/>
  <c r="Z58" i="12"/>
  <c r="Z52" i="11"/>
  <c r="Z80" i="12"/>
  <c r="Z81" i="12"/>
  <c r="Z82" i="12"/>
  <c r="Z50" i="11"/>
  <c r="Z72" i="12"/>
  <c r="Z73" i="12"/>
  <c r="Z74" i="12"/>
  <c r="Z77" i="12"/>
  <c r="Z46" i="11"/>
  <c r="Z64" i="12"/>
  <c r="Z66" i="12"/>
  <c r="Z47" i="11"/>
  <c r="Z68" i="12"/>
  <c r="Z70" i="12"/>
  <c r="Z53" i="11"/>
  <c r="Z84" i="12"/>
  <c r="Z86" i="12"/>
  <c r="Z27" i="7"/>
  <c r="Z82" i="11"/>
  <c r="Z7" i="12"/>
  <c r="Z62" i="12"/>
  <c r="Z137" i="12"/>
  <c r="Y43" i="11"/>
  <c r="Y52" i="12"/>
  <c r="Y53" i="12"/>
  <c r="Y54" i="12"/>
  <c r="Y44" i="11"/>
  <c r="Y56" i="12"/>
  <c r="Y57" i="12"/>
  <c r="Y58" i="12"/>
  <c r="Y52" i="11"/>
  <c r="Y80" i="12"/>
  <c r="Y81" i="12"/>
  <c r="Y82" i="12"/>
  <c r="Y50" i="11"/>
  <c r="Y72" i="12"/>
  <c r="Y73" i="12"/>
  <c r="Y74" i="12"/>
  <c r="Y77" i="12"/>
  <c r="Y46" i="11"/>
  <c r="Y64" i="12"/>
  <c r="Y66" i="12"/>
  <c r="Y47" i="11"/>
  <c r="Y68" i="12"/>
  <c r="Y70" i="12"/>
  <c r="Y53" i="11"/>
  <c r="Y84" i="12"/>
  <c r="Y86" i="12"/>
  <c r="Y27" i="7"/>
  <c r="Y82" i="11"/>
  <c r="Y7" i="12"/>
  <c r="Y62" i="12"/>
  <c r="Y137" i="12"/>
  <c r="X43" i="11"/>
  <c r="X52" i="12"/>
  <c r="X53" i="12"/>
  <c r="X54" i="12"/>
  <c r="X44" i="11"/>
  <c r="X56" i="12"/>
  <c r="X57" i="12"/>
  <c r="X58" i="12"/>
  <c r="X52" i="11"/>
  <c r="X80" i="12"/>
  <c r="X81" i="12"/>
  <c r="X82" i="12"/>
  <c r="X50" i="11"/>
  <c r="X72" i="12"/>
  <c r="X73" i="12"/>
  <c r="X74" i="12"/>
  <c r="X77" i="12"/>
  <c r="X46" i="11"/>
  <c r="X64" i="12"/>
  <c r="X66" i="12"/>
  <c r="X47" i="11"/>
  <c r="X68" i="12"/>
  <c r="X70" i="12"/>
  <c r="X53" i="11"/>
  <c r="X84" i="12"/>
  <c r="X86" i="12"/>
  <c r="X27" i="7"/>
  <c r="X82" i="11"/>
  <c r="X7" i="12"/>
  <c r="X62" i="12"/>
  <c r="X137" i="12"/>
  <c r="W43" i="11"/>
  <c r="W52" i="12"/>
  <c r="W53" i="12"/>
  <c r="W54" i="12"/>
  <c r="W44" i="11"/>
  <c r="W56" i="12"/>
  <c r="W57" i="12"/>
  <c r="W58" i="12"/>
  <c r="W52" i="11"/>
  <c r="W80" i="12"/>
  <c r="W81" i="12"/>
  <c r="W82" i="12"/>
  <c r="W50" i="11"/>
  <c r="W72" i="12"/>
  <c r="W73" i="12"/>
  <c r="W74" i="12"/>
  <c r="W77" i="12"/>
  <c r="W46" i="11"/>
  <c r="W64" i="12"/>
  <c r="W66" i="12"/>
  <c r="W47" i="11"/>
  <c r="W68" i="12"/>
  <c r="W70" i="12"/>
  <c r="W53" i="11"/>
  <c r="W84" i="12"/>
  <c r="W86" i="12"/>
  <c r="W27" i="7"/>
  <c r="W82" i="11"/>
  <c r="W7" i="12"/>
  <c r="W62" i="12"/>
  <c r="W137" i="12"/>
  <c r="V43" i="11"/>
  <c r="V52" i="12"/>
  <c r="V53" i="12"/>
  <c r="V54" i="12"/>
  <c r="V44" i="11"/>
  <c r="V56" i="12"/>
  <c r="V57" i="12"/>
  <c r="V58" i="12"/>
  <c r="V52" i="11"/>
  <c r="V80" i="12"/>
  <c r="V81" i="12"/>
  <c r="V82" i="12"/>
  <c r="V50" i="11"/>
  <c r="V72" i="12"/>
  <c r="V73" i="12"/>
  <c r="V74" i="12"/>
  <c r="V77" i="12"/>
  <c r="V46" i="11"/>
  <c r="V64" i="12"/>
  <c r="V66" i="12"/>
  <c r="V47" i="11"/>
  <c r="V68" i="12"/>
  <c r="V70" i="12"/>
  <c r="V53" i="11"/>
  <c r="V84" i="12"/>
  <c r="V86" i="12"/>
  <c r="V27" i="7"/>
  <c r="V82" i="11"/>
  <c r="V7" i="12"/>
  <c r="V62" i="12"/>
  <c r="V137" i="12"/>
  <c r="U43" i="11"/>
  <c r="U52" i="12"/>
  <c r="U53" i="12"/>
  <c r="U54" i="12"/>
  <c r="U44" i="11"/>
  <c r="U56" i="12"/>
  <c r="U57" i="12"/>
  <c r="U58" i="12"/>
  <c r="U52" i="11"/>
  <c r="U80" i="12"/>
  <c r="U81" i="12"/>
  <c r="U82" i="12"/>
  <c r="U50" i="11"/>
  <c r="U72" i="12"/>
  <c r="U73" i="12"/>
  <c r="U74" i="12"/>
  <c r="U77" i="12"/>
  <c r="U46" i="11"/>
  <c r="U64" i="12"/>
  <c r="U66" i="12"/>
  <c r="U47" i="11"/>
  <c r="U68" i="12"/>
  <c r="U70" i="12"/>
  <c r="U53" i="11"/>
  <c r="U84" i="12"/>
  <c r="U86" i="12"/>
  <c r="U27" i="7"/>
  <c r="U82" i="11"/>
  <c r="U7" i="12"/>
  <c r="U62" i="12"/>
  <c r="U137" i="12"/>
  <c r="T43" i="11"/>
  <c r="T52" i="12"/>
  <c r="T53" i="12"/>
  <c r="T54" i="12"/>
  <c r="T44" i="11"/>
  <c r="T56" i="12"/>
  <c r="T57" i="12"/>
  <c r="T58" i="12"/>
  <c r="T52" i="11"/>
  <c r="T80" i="12"/>
  <c r="T81" i="12"/>
  <c r="T82" i="12"/>
  <c r="T50" i="11"/>
  <c r="T72" i="12"/>
  <c r="T73" i="12"/>
  <c r="T74" i="12"/>
  <c r="T77" i="12"/>
  <c r="T46" i="11"/>
  <c r="T64" i="12"/>
  <c r="T66" i="12"/>
  <c r="T47" i="11"/>
  <c r="T68" i="12"/>
  <c r="T70" i="12"/>
  <c r="T53" i="11"/>
  <c r="T84" i="12"/>
  <c r="T86" i="12"/>
  <c r="T27" i="7"/>
  <c r="T82" i="11"/>
  <c r="T7" i="12"/>
  <c r="T62" i="12"/>
  <c r="T137" i="12"/>
  <c r="S43" i="11"/>
  <c r="S52" i="12"/>
  <c r="S53" i="12"/>
  <c r="S54" i="12"/>
  <c r="S44" i="11"/>
  <c r="S56" i="12"/>
  <c r="S57" i="12"/>
  <c r="S58" i="12"/>
  <c r="S52" i="11"/>
  <c r="S80" i="12"/>
  <c r="S81" i="12"/>
  <c r="S82" i="12"/>
  <c r="S50" i="11"/>
  <c r="S72" i="12"/>
  <c r="S73" i="12"/>
  <c r="S74" i="12"/>
  <c r="S77" i="12"/>
  <c r="S46" i="11"/>
  <c r="S64" i="12"/>
  <c r="S66" i="12"/>
  <c r="S47" i="11"/>
  <c r="S68" i="12"/>
  <c r="S70" i="12"/>
  <c r="S53" i="11"/>
  <c r="S84" i="12"/>
  <c r="S86" i="12"/>
  <c r="S27" i="7"/>
  <c r="S82" i="11"/>
  <c r="S7" i="12"/>
  <c r="S62" i="12"/>
  <c r="S137" i="12"/>
  <c r="R43" i="11"/>
  <c r="R52" i="12"/>
  <c r="R53" i="12"/>
  <c r="R54" i="12"/>
  <c r="R44" i="11"/>
  <c r="R56" i="12"/>
  <c r="R57" i="12"/>
  <c r="R58" i="12"/>
  <c r="R52" i="11"/>
  <c r="R80" i="12"/>
  <c r="R81" i="12"/>
  <c r="R82" i="12"/>
  <c r="R50" i="11"/>
  <c r="R72" i="12"/>
  <c r="R73" i="12"/>
  <c r="R74" i="12"/>
  <c r="R77" i="12"/>
  <c r="R46" i="11"/>
  <c r="R64" i="12"/>
  <c r="R66" i="12"/>
  <c r="R47" i="11"/>
  <c r="R68" i="12"/>
  <c r="R70" i="12"/>
  <c r="R53" i="11"/>
  <c r="R84" i="12"/>
  <c r="R86" i="12"/>
  <c r="R27" i="7"/>
  <c r="R82" i="11"/>
  <c r="R7" i="12"/>
  <c r="R62" i="12"/>
  <c r="R137" i="12"/>
  <c r="Q43" i="11"/>
  <c r="Q52" i="12"/>
  <c r="Q53" i="12"/>
  <c r="Q54" i="12"/>
  <c r="Q44" i="11"/>
  <c r="Q56" i="12"/>
  <c r="Q57" i="12"/>
  <c r="Q58" i="12"/>
  <c r="Q52" i="11"/>
  <c r="Q80" i="12"/>
  <c r="Q81" i="12"/>
  <c r="Q82" i="12"/>
  <c r="Q50" i="11"/>
  <c r="Q72" i="12"/>
  <c r="Q73" i="12"/>
  <c r="Q74" i="12"/>
  <c r="Q77" i="12"/>
  <c r="Q46" i="11"/>
  <c r="Q64" i="12"/>
  <c r="Q66" i="12"/>
  <c r="Q47" i="11"/>
  <c r="Q68" i="12"/>
  <c r="Q70" i="12"/>
  <c r="Q53" i="11"/>
  <c r="Q84" i="12"/>
  <c r="Q86" i="12"/>
  <c r="Q27" i="7"/>
  <c r="Q82" i="11"/>
  <c r="Q7" i="12"/>
  <c r="Q62" i="12"/>
  <c r="Q137" i="12"/>
  <c r="P43" i="11"/>
  <c r="P52" i="12"/>
  <c r="P53" i="12"/>
  <c r="P54" i="12"/>
  <c r="P44" i="11"/>
  <c r="P56" i="12"/>
  <c r="P57" i="12"/>
  <c r="P58" i="12"/>
  <c r="P52" i="11"/>
  <c r="P80" i="12"/>
  <c r="P81" i="12"/>
  <c r="P82" i="12"/>
  <c r="P50" i="11"/>
  <c r="P72" i="12"/>
  <c r="P73" i="12"/>
  <c r="P74" i="12"/>
  <c r="P77" i="12"/>
  <c r="P46" i="11"/>
  <c r="P64" i="12"/>
  <c r="P66" i="12"/>
  <c r="P47" i="11"/>
  <c r="P68" i="12"/>
  <c r="P70" i="12"/>
  <c r="P53" i="11"/>
  <c r="P84" i="12"/>
  <c r="P86" i="12"/>
  <c r="P27" i="7"/>
  <c r="P82" i="11"/>
  <c r="P7" i="12"/>
  <c r="P62" i="12"/>
  <c r="P137" i="12"/>
  <c r="O53" i="12"/>
  <c r="O81" i="12"/>
  <c r="O73" i="12"/>
  <c r="O77" i="12"/>
  <c r="O27" i="7"/>
  <c r="O82" i="11"/>
  <c r="O7" i="12"/>
  <c r="O61" i="12"/>
  <c r="N27" i="7"/>
  <c r="N82" i="11"/>
  <c r="N7" i="12"/>
  <c r="N61" i="12"/>
  <c r="M27" i="7"/>
  <c r="M82" i="11"/>
  <c r="M7" i="12"/>
  <c r="M61" i="12"/>
  <c r="L27" i="7"/>
  <c r="L82" i="11"/>
  <c r="L7" i="12"/>
  <c r="L61" i="12"/>
  <c r="N53" i="12"/>
  <c r="N81" i="12"/>
  <c r="N73" i="12"/>
  <c r="N77" i="12"/>
  <c r="M53" i="12"/>
  <c r="M81" i="12"/>
  <c r="M73" i="12"/>
  <c r="M77" i="12"/>
  <c r="L53" i="12"/>
  <c r="L81" i="12"/>
  <c r="L73" i="12"/>
  <c r="L77" i="12"/>
  <c r="J43" i="11"/>
  <c r="J52" i="12"/>
  <c r="J53" i="12"/>
  <c r="J54" i="12"/>
  <c r="J57" i="12"/>
  <c r="J58" i="12"/>
  <c r="J52" i="11"/>
  <c r="J80" i="12"/>
  <c r="J81" i="12"/>
  <c r="J82" i="12"/>
  <c r="J50" i="11"/>
  <c r="J72" i="12"/>
  <c r="J73" i="12"/>
  <c r="J74" i="12"/>
  <c r="J77" i="12"/>
  <c r="J46" i="11"/>
  <c r="J64" i="12"/>
  <c r="J66" i="12"/>
  <c r="J47" i="11"/>
  <c r="J68" i="12"/>
  <c r="J70" i="12"/>
  <c r="J53" i="11"/>
  <c r="J84" i="12"/>
  <c r="J86" i="12"/>
  <c r="J137" i="12"/>
  <c r="J68" i="11"/>
  <c r="J110" i="12"/>
  <c r="J111" i="12"/>
  <c r="J112" i="12"/>
  <c r="J103" i="12"/>
  <c r="J67" i="11"/>
  <c r="J106" i="12"/>
  <c r="J107" i="12"/>
  <c r="J108" i="12"/>
  <c r="J74" i="11"/>
  <c r="J128" i="12"/>
  <c r="J130" i="12"/>
  <c r="J138" i="12"/>
  <c r="J139" i="12"/>
  <c r="J142" i="12"/>
  <c r="J89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J94" i="12"/>
  <c r="F140" i="12"/>
  <c r="F103" i="12"/>
  <c r="F77" i="12"/>
  <c r="F73" i="12"/>
  <c r="AC45" i="11"/>
  <c r="AC60" i="12"/>
  <c r="AB45" i="11"/>
  <c r="AB60" i="12"/>
  <c r="AA45" i="11"/>
  <c r="AA60" i="12"/>
  <c r="Z45" i="11"/>
  <c r="Z60" i="12"/>
  <c r="Y45" i="11"/>
  <c r="Y60" i="12"/>
  <c r="X45" i="11"/>
  <c r="X60" i="12"/>
  <c r="W45" i="11"/>
  <c r="W60" i="12"/>
  <c r="V45" i="11"/>
  <c r="V60" i="12"/>
  <c r="U45" i="11"/>
  <c r="U60" i="12"/>
  <c r="T45" i="11"/>
  <c r="T60" i="12"/>
  <c r="S45" i="11"/>
  <c r="S60" i="12"/>
  <c r="R45" i="11"/>
  <c r="R60" i="12"/>
  <c r="Q45" i="11"/>
  <c r="Q60" i="12"/>
  <c r="P45" i="11"/>
  <c r="P60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F61" i="12"/>
  <c r="F30" i="12"/>
  <c r="F16" i="12"/>
  <c r="O10" i="11"/>
  <c r="O11" i="12"/>
  <c r="N10" i="11"/>
  <c r="N11" i="12"/>
  <c r="I13" i="12"/>
  <c r="F12" i="12"/>
  <c r="F12" i="7"/>
  <c r="F17" i="7"/>
  <c r="F18" i="7"/>
  <c r="K12" i="12"/>
  <c r="M140" i="12"/>
  <c r="L140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AC139" i="12"/>
  <c r="AC142" i="12"/>
  <c r="AB139" i="12"/>
  <c r="AB142" i="12"/>
  <c r="AA139" i="12"/>
  <c r="AA142" i="12"/>
  <c r="Z139" i="12"/>
  <c r="Z142" i="12"/>
  <c r="Y139" i="12"/>
  <c r="Y142" i="12"/>
  <c r="X139" i="12"/>
  <c r="X142" i="12"/>
  <c r="W139" i="12"/>
  <c r="W142" i="12"/>
  <c r="V139" i="12"/>
  <c r="V142" i="12"/>
  <c r="U139" i="12"/>
  <c r="U142" i="12"/>
  <c r="T139" i="12"/>
  <c r="T142" i="12"/>
  <c r="S139" i="12"/>
  <c r="S142" i="12"/>
  <c r="R139" i="12"/>
  <c r="R142" i="12"/>
  <c r="Q139" i="12"/>
  <c r="Q142" i="12"/>
  <c r="P139" i="12"/>
  <c r="P142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K17" i="11"/>
  <c r="K27" i="12"/>
  <c r="K140" i="12"/>
  <c r="F13" i="7"/>
  <c r="AC81" i="13"/>
  <c r="AC89" i="13"/>
  <c r="AB81" i="13"/>
  <c r="AB89" i="13"/>
  <c r="AA81" i="13"/>
  <c r="AA89" i="13"/>
  <c r="Z81" i="13"/>
  <c r="Z89" i="13"/>
  <c r="Y81" i="13"/>
  <c r="Y89" i="13"/>
  <c r="X81" i="13"/>
  <c r="X89" i="13"/>
  <c r="W81" i="13"/>
  <c r="W89" i="13"/>
  <c r="V81" i="13"/>
  <c r="V89" i="13"/>
  <c r="U81" i="13"/>
  <c r="U89" i="13"/>
  <c r="T81" i="13"/>
  <c r="T89" i="13"/>
  <c r="S81" i="13"/>
  <c r="S89" i="13"/>
  <c r="R81" i="13"/>
  <c r="R89" i="13"/>
  <c r="Q81" i="13"/>
  <c r="Q89" i="13"/>
  <c r="P81" i="13"/>
  <c r="P89" i="13"/>
  <c r="L10" i="11"/>
  <c r="L11" i="12"/>
  <c r="O73" i="13"/>
  <c r="N73" i="13"/>
  <c r="O81" i="13"/>
  <c r="O89" i="13"/>
  <c r="M73" i="13"/>
  <c r="N81" i="13"/>
  <c r="N89" i="13"/>
  <c r="M81" i="13"/>
  <c r="L73" i="13"/>
  <c r="M89" i="13"/>
  <c r="L81" i="13"/>
  <c r="K73" i="13"/>
  <c r="L89" i="13"/>
  <c r="K81" i="13"/>
  <c r="J73" i="13"/>
  <c r="K89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N51" i="13"/>
  <c r="O51" i="13"/>
  <c r="O88" i="13"/>
  <c r="M51" i="13"/>
  <c r="N88" i="13"/>
  <c r="L51" i="13"/>
  <c r="M88" i="13"/>
  <c r="K51" i="13"/>
  <c r="L88" i="13"/>
  <c r="J51" i="13"/>
  <c r="K88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N49" i="13"/>
  <c r="O49" i="13"/>
  <c r="O87" i="13"/>
  <c r="M49" i="13"/>
  <c r="N87" i="13"/>
  <c r="L49" i="13"/>
  <c r="M87" i="13"/>
  <c r="K49" i="13"/>
  <c r="L87" i="13"/>
  <c r="J49" i="13"/>
  <c r="K87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66" i="13"/>
  <c r="N66" i="13"/>
  <c r="N52" i="13"/>
  <c r="O52" i="13"/>
  <c r="N46" i="13"/>
  <c r="O46" i="13"/>
  <c r="O69" i="11"/>
  <c r="O114" i="12"/>
  <c r="O116" i="12"/>
  <c r="O68" i="13"/>
  <c r="N69" i="11"/>
  <c r="N114" i="12"/>
  <c r="N116" i="12"/>
  <c r="N68" i="13"/>
  <c r="O67" i="13"/>
  <c r="N67" i="13"/>
  <c r="O86" i="13"/>
  <c r="M66" i="13"/>
  <c r="M52" i="13"/>
  <c r="M46" i="13"/>
  <c r="M69" i="11"/>
  <c r="M114" i="12"/>
  <c r="M116" i="12"/>
  <c r="M68" i="13"/>
  <c r="M67" i="13"/>
  <c r="N86" i="13"/>
  <c r="L66" i="13"/>
  <c r="L52" i="13"/>
  <c r="L46" i="13"/>
  <c r="L69" i="11"/>
  <c r="L114" i="12"/>
  <c r="L116" i="12"/>
  <c r="L68" i="13"/>
  <c r="L67" i="13"/>
  <c r="M86" i="13"/>
  <c r="K66" i="13"/>
  <c r="K52" i="13"/>
  <c r="K46" i="13"/>
  <c r="K69" i="11"/>
  <c r="K114" i="12"/>
  <c r="K116" i="12"/>
  <c r="K68" i="13"/>
  <c r="K67" i="13"/>
  <c r="L86" i="13"/>
  <c r="J66" i="13"/>
  <c r="J52" i="13"/>
  <c r="J46" i="13"/>
  <c r="J69" i="11"/>
  <c r="J114" i="12"/>
  <c r="J116" i="12"/>
  <c r="J68" i="13"/>
  <c r="J67" i="13"/>
  <c r="K86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44" i="13"/>
  <c r="N44" i="13"/>
  <c r="O85" i="13"/>
  <c r="M44" i="13"/>
  <c r="N85" i="13"/>
  <c r="L44" i="13"/>
  <c r="M85" i="13"/>
  <c r="K44" i="13"/>
  <c r="L85" i="13"/>
  <c r="J44" i="13"/>
  <c r="K85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10" i="13"/>
  <c r="O11" i="13"/>
  <c r="O12" i="13"/>
  <c r="O22" i="12"/>
  <c r="O23" i="12"/>
  <c r="O14" i="13"/>
  <c r="O15" i="13"/>
  <c r="L60" i="11"/>
  <c r="L98" i="12"/>
  <c r="M60" i="11"/>
  <c r="M98" i="12"/>
  <c r="M19" i="12"/>
  <c r="M22" i="12"/>
  <c r="M23" i="12"/>
  <c r="M25" i="12"/>
  <c r="N10" i="13"/>
  <c r="N11" i="13"/>
  <c r="N12" i="13"/>
  <c r="N22" i="12"/>
  <c r="N23" i="12"/>
  <c r="N14" i="13"/>
  <c r="N15" i="13"/>
  <c r="M10" i="13"/>
  <c r="M11" i="13"/>
  <c r="M12" i="13"/>
  <c r="M14" i="13"/>
  <c r="M15" i="13"/>
  <c r="L10" i="13"/>
  <c r="L11" i="11"/>
  <c r="L15" i="12"/>
  <c r="L11" i="13"/>
  <c r="L12" i="13"/>
  <c r="L14" i="11"/>
  <c r="L21" i="12"/>
  <c r="L22" i="12"/>
  <c r="L23" i="12"/>
  <c r="L14" i="13"/>
  <c r="L15" i="13"/>
  <c r="L17" i="11"/>
  <c r="L27" i="12"/>
  <c r="L21" i="11"/>
  <c r="L41" i="12"/>
  <c r="L42" i="12"/>
  <c r="L19" i="12"/>
  <c r="L25" i="12"/>
  <c r="L37" i="12"/>
  <c r="K10" i="11"/>
  <c r="K11" i="12"/>
  <c r="K10" i="13"/>
  <c r="K11" i="11"/>
  <c r="K15" i="12"/>
  <c r="K11" i="13"/>
  <c r="K12" i="13"/>
  <c r="K14" i="11"/>
  <c r="K21" i="12"/>
  <c r="K14" i="13"/>
  <c r="K15" i="13"/>
  <c r="K21" i="11"/>
  <c r="K41" i="12"/>
  <c r="J81" i="13"/>
  <c r="J86" i="13"/>
  <c r="J53" i="13"/>
  <c r="J109" i="13"/>
  <c r="J89" i="13"/>
  <c r="J87" i="13"/>
  <c r="J59" i="13"/>
  <c r="J17" i="11"/>
  <c r="J27" i="12"/>
  <c r="J31" i="12"/>
  <c r="J30" i="12"/>
  <c r="J29" i="12"/>
  <c r="J33" i="12"/>
  <c r="J17" i="13"/>
  <c r="J19" i="13"/>
  <c r="J21" i="11"/>
  <c r="J41" i="12"/>
  <c r="J43" i="12"/>
  <c r="J21" i="13"/>
  <c r="J22" i="13"/>
  <c r="J100" i="13"/>
  <c r="J143" i="12"/>
  <c r="J121" i="12"/>
  <c r="J122" i="12"/>
  <c r="J71" i="13"/>
  <c r="J95" i="13"/>
  <c r="J42" i="13"/>
  <c r="J43" i="13"/>
  <c r="J92" i="13"/>
  <c r="J85" i="13"/>
  <c r="J88" i="13"/>
  <c r="AC89" i="12"/>
  <c r="AC53" i="13"/>
  <c r="AC107" i="13"/>
  <c r="AC108" i="13"/>
  <c r="AB89" i="12"/>
  <c r="AB53" i="13"/>
  <c r="AB107" i="13"/>
  <c r="AB108" i="13"/>
  <c r="AA89" i="12"/>
  <c r="AA53" i="13"/>
  <c r="AA107" i="13"/>
  <c r="AA108" i="13"/>
  <c r="Z89" i="12"/>
  <c r="Z53" i="13"/>
  <c r="Z107" i="13"/>
  <c r="Z108" i="13"/>
  <c r="Y89" i="12"/>
  <c r="Y53" i="13"/>
  <c r="Y107" i="13"/>
  <c r="Y108" i="13"/>
  <c r="X89" i="12"/>
  <c r="X53" i="13"/>
  <c r="X107" i="13"/>
  <c r="X108" i="13"/>
  <c r="W89" i="12"/>
  <c r="W53" i="13"/>
  <c r="W107" i="13"/>
  <c r="W108" i="13"/>
  <c r="V89" i="12"/>
  <c r="V53" i="13"/>
  <c r="V107" i="13"/>
  <c r="V108" i="13"/>
  <c r="U89" i="12"/>
  <c r="U53" i="13"/>
  <c r="U107" i="13"/>
  <c r="U108" i="13"/>
  <c r="T89" i="12"/>
  <c r="T53" i="13"/>
  <c r="T107" i="13"/>
  <c r="T108" i="13"/>
  <c r="S89" i="12"/>
  <c r="S53" i="13"/>
  <c r="S107" i="13"/>
  <c r="S108" i="13"/>
  <c r="R89" i="12"/>
  <c r="R53" i="13"/>
  <c r="R107" i="13"/>
  <c r="R108" i="13"/>
  <c r="Q89" i="12"/>
  <c r="Q53" i="13"/>
  <c r="Q107" i="13"/>
  <c r="Q108" i="13"/>
  <c r="P89" i="12"/>
  <c r="P53" i="13"/>
  <c r="P107" i="13"/>
  <c r="P108" i="13"/>
  <c r="K42" i="13"/>
  <c r="K43" i="13"/>
  <c r="L42" i="13"/>
  <c r="L43" i="13"/>
  <c r="L92" i="13"/>
  <c r="L93" i="13"/>
  <c r="K92" i="13"/>
  <c r="K93" i="13"/>
  <c r="J84" i="13"/>
  <c r="J90" i="13"/>
  <c r="J93" i="13"/>
  <c r="J97" i="13"/>
  <c r="J47" i="12"/>
  <c r="J24" i="13"/>
  <c r="J102" i="13"/>
  <c r="J104" i="13"/>
  <c r="J106" i="13"/>
  <c r="J107" i="13"/>
  <c r="K106" i="13"/>
  <c r="J108" i="13"/>
  <c r="L47" i="12"/>
  <c r="L24" i="13"/>
  <c r="K47" i="12"/>
  <c r="K24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AC121" i="12"/>
  <c r="AC122" i="12"/>
  <c r="AC71" i="13"/>
  <c r="AC73" i="13"/>
  <c r="AC74" i="13"/>
  <c r="AB121" i="12"/>
  <c r="AB122" i="12"/>
  <c r="AB71" i="13"/>
  <c r="AB73" i="13"/>
  <c r="AB74" i="13"/>
  <c r="AA121" i="12"/>
  <c r="AA122" i="12"/>
  <c r="AA71" i="13"/>
  <c r="AA73" i="13"/>
  <c r="AA74" i="13"/>
  <c r="Z121" i="12"/>
  <c r="Z122" i="12"/>
  <c r="Z71" i="13"/>
  <c r="Z73" i="13"/>
  <c r="Z74" i="13"/>
  <c r="Y121" i="12"/>
  <c r="Y122" i="12"/>
  <c r="Y71" i="13"/>
  <c r="Y73" i="13"/>
  <c r="Y74" i="13"/>
  <c r="X121" i="12"/>
  <c r="X122" i="12"/>
  <c r="X71" i="13"/>
  <c r="X73" i="13"/>
  <c r="X74" i="13"/>
  <c r="W121" i="12"/>
  <c r="W122" i="12"/>
  <c r="W71" i="13"/>
  <c r="W73" i="13"/>
  <c r="W74" i="13"/>
  <c r="V121" i="12"/>
  <c r="V122" i="12"/>
  <c r="V71" i="13"/>
  <c r="V73" i="13"/>
  <c r="V74" i="13"/>
  <c r="U121" i="12"/>
  <c r="U122" i="12"/>
  <c r="U71" i="13"/>
  <c r="U73" i="13"/>
  <c r="U74" i="13"/>
  <c r="T121" i="12"/>
  <c r="T122" i="12"/>
  <c r="T71" i="13"/>
  <c r="T73" i="13"/>
  <c r="T74" i="13"/>
  <c r="S121" i="12"/>
  <c r="S122" i="12"/>
  <c r="S71" i="13"/>
  <c r="S73" i="13"/>
  <c r="S74" i="13"/>
  <c r="R121" i="12"/>
  <c r="R122" i="12"/>
  <c r="R71" i="13"/>
  <c r="R73" i="13"/>
  <c r="R74" i="13"/>
  <c r="Q121" i="12"/>
  <c r="Q122" i="12"/>
  <c r="Q71" i="13"/>
  <c r="Q73" i="13"/>
  <c r="Q74" i="13"/>
  <c r="P121" i="12"/>
  <c r="P122" i="12"/>
  <c r="P71" i="13"/>
  <c r="P73" i="13"/>
  <c r="P74" i="13"/>
  <c r="AC66" i="13"/>
  <c r="AC67" i="13"/>
  <c r="AC69" i="11"/>
  <c r="AC114" i="12"/>
  <c r="AC116" i="12"/>
  <c r="AC68" i="13"/>
  <c r="AC69" i="13"/>
  <c r="AB66" i="13"/>
  <c r="AB67" i="13"/>
  <c r="AB69" i="11"/>
  <c r="AB114" i="12"/>
  <c r="AB116" i="12"/>
  <c r="AB68" i="13"/>
  <c r="AB69" i="13"/>
  <c r="AA66" i="13"/>
  <c r="AA67" i="13"/>
  <c r="AA69" i="11"/>
  <c r="AA114" i="12"/>
  <c r="AA116" i="12"/>
  <c r="AA68" i="13"/>
  <c r="AA69" i="13"/>
  <c r="Z66" i="13"/>
  <c r="Z67" i="13"/>
  <c r="Z69" i="11"/>
  <c r="Z114" i="12"/>
  <c r="Z116" i="12"/>
  <c r="Z68" i="13"/>
  <c r="Z69" i="13"/>
  <c r="Y66" i="13"/>
  <c r="Y67" i="13"/>
  <c r="Y69" i="11"/>
  <c r="Y114" i="12"/>
  <c r="Y116" i="12"/>
  <c r="Y68" i="13"/>
  <c r="Y69" i="13"/>
  <c r="X66" i="13"/>
  <c r="X67" i="13"/>
  <c r="X69" i="11"/>
  <c r="X114" i="12"/>
  <c r="X116" i="12"/>
  <c r="X68" i="13"/>
  <c r="X69" i="13"/>
  <c r="W66" i="13"/>
  <c r="W67" i="13"/>
  <c r="W69" i="11"/>
  <c r="W114" i="12"/>
  <c r="W116" i="12"/>
  <c r="W68" i="13"/>
  <c r="W69" i="13"/>
  <c r="V66" i="13"/>
  <c r="V67" i="13"/>
  <c r="V69" i="11"/>
  <c r="V114" i="12"/>
  <c r="V116" i="12"/>
  <c r="V68" i="13"/>
  <c r="V69" i="13"/>
  <c r="U66" i="13"/>
  <c r="U67" i="13"/>
  <c r="U69" i="11"/>
  <c r="U114" i="12"/>
  <c r="U116" i="12"/>
  <c r="U68" i="13"/>
  <c r="U69" i="13"/>
  <c r="T66" i="13"/>
  <c r="T67" i="13"/>
  <c r="T69" i="11"/>
  <c r="T114" i="12"/>
  <c r="T116" i="12"/>
  <c r="T68" i="13"/>
  <c r="T69" i="13"/>
  <c r="S66" i="13"/>
  <c r="S67" i="13"/>
  <c r="S69" i="11"/>
  <c r="S114" i="12"/>
  <c r="S116" i="12"/>
  <c r="S68" i="13"/>
  <c r="S69" i="13"/>
  <c r="R66" i="13"/>
  <c r="R67" i="13"/>
  <c r="R69" i="11"/>
  <c r="R114" i="12"/>
  <c r="R116" i="12"/>
  <c r="R68" i="13"/>
  <c r="R69" i="13"/>
  <c r="Q66" i="13"/>
  <c r="Q67" i="13"/>
  <c r="Q69" i="11"/>
  <c r="Q114" i="12"/>
  <c r="Q116" i="12"/>
  <c r="Q68" i="13"/>
  <c r="Q69" i="13"/>
  <c r="P66" i="13"/>
  <c r="P67" i="13"/>
  <c r="P69" i="11"/>
  <c r="P114" i="12"/>
  <c r="P116" i="12"/>
  <c r="P68" i="13"/>
  <c r="P69" i="13"/>
  <c r="O69" i="13"/>
  <c r="N69" i="13"/>
  <c r="M69" i="13"/>
  <c r="L69" i="13"/>
  <c r="K69" i="13"/>
  <c r="AC59" i="13"/>
  <c r="AC63" i="13"/>
  <c r="AB59" i="13"/>
  <c r="AB63" i="13"/>
  <c r="AA59" i="13"/>
  <c r="AA63" i="13"/>
  <c r="Z59" i="13"/>
  <c r="Z63" i="13"/>
  <c r="Y59" i="13"/>
  <c r="Y63" i="13"/>
  <c r="X59" i="13"/>
  <c r="X63" i="13"/>
  <c r="W59" i="13"/>
  <c r="W63" i="13"/>
  <c r="V59" i="13"/>
  <c r="V63" i="13"/>
  <c r="U59" i="13"/>
  <c r="U63" i="13"/>
  <c r="T59" i="13"/>
  <c r="T63" i="13"/>
  <c r="S59" i="13"/>
  <c r="S63" i="13"/>
  <c r="R59" i="13"/>
  <c r="R63" i="13"/>
  <c r="Q59" i="13"/>
  <c r="Q63" i="13"/>
  <c r="P59" i="13"/>
  <c r="P63" i="13"/>
  <c r="J63" i="13"/>
  <c r="AC49" i="13"/>
  <c r="AC51" i="13"/>
  <c r="AC52" i="13"/>
  <c r="AC54" i="13"/>
  <c r="AB49" i="13"/>
  <c r="AB51" i="13"/>
  <c r="AB52" i="13"/>
  <c r="AB54" i="13"/>
  <c r="AA49" i="13"/>
  <c r="AA51" i="13"/>
  <c r="AA52" i="13"/>
  <c r="AA54" i="13"/>
  <c r="Z49" i="13"/>
  <c r="Z51" i="13"/>
  <c r="Z52" i="13"/>
  <c r="Z54" i="13"/>
  <c r="Y49" i="13"/>
  <c r="Y51" i="13"/>
  <c r="Y52" i="13"/>
  <c r="Y54" i="13"/>
  <c r="X49" i="13"/>
  <c r="X51" i="13"/>
  <c r="X52" i="13"/>
  <c r="X54" i="13"/>
  <c r="W49" i="13"/>
  <c r="W51" i="13"/>
  <c r="W52" i="13"/>
  <c r="W54" i="13"/>
  <c r="V49" i="13"/>
  <c r="V51" i="13"/>
  <c r="V52" i="13"/>
  <c r="V54" i="13"/>
  <c r="U49" i="13"/>
  <c r="U51" i="13"/>
  <c r="U52" i="13"/>
  <c r="U54" i="13"/>
  <c r="T49" i="13"/>
  <c r="T51" i="13"/>
  <c r="T52" i="13"/>
  <c r="T54" i="13"/>
  <c r="S49" i="13"/>
  <c r="S51" i="13"/>
  <c r="S52" i="13"/>
  <c r="S54" i="13"/>
  <c r="R49" i="13"/>
  <c r="R51" i="13"/>
  <c r="R52" i="13"/>
  <c r="R54" i="13"/>
  <c r="Q49" i="13"/>
  <c r="Q51" i="13"/>
  <c r="Q52" i="13"/>
  <c r="Q54" i="13"/>
  <c r="P49" i="13"/>
  <c r="P51" i="13"/>
  <c r="P52" i="13"/>
  <c r="P54" i="13"/>
  <c r="AC42" i="13"/>
  <c r="AC43" i="13"/>
  <c r="AC44" i="13"/>
  <c r="AC45" i="13"/>
  <c r="AC46" i="13"/>
  <c r="AC47" i="13"/>
  <c r="AB42" i="13"/>
  <c r="AB43" i="13"/>
  <c r="AB44" i="13"/>
  <c r="AB45" i="13"/>
  <c r="AB46" i="13"/>
  <c r="AB47" i="13"/>
  <c r="AA42" i="13"/>
  <c r="AA43" i="13"/>
  <c r="AA44" i="13"/>
  <c r="AA45" i="13"/>
  <c r="AA46" i="13"/>
  <c r="AA47" i="13"/>
  <c r="Z42" i="13"/>
  <c r="Z43" i="13"/>
  <c r="Z44" i="13"/>
  <c r="Z45" i="13"/>
  <c r="Z46" i="13"/>
  <c r="Z47" i="13"/>
  <c r="Y42" i="13"/>
  <c r="Y43" i="13"/>
  <c r="Y44" i="13"/>
  <c r="Y45" i="13"/>
  <c r="Y46" i="13"/>
  <c r="Y47" i="13"/>
  <c r="X42" i="13"/>
  <c r="X43" i="13"/>
  <c r="X44" i="13"/>
  <c r="X45" i="13"/>
  <c r="X46" i="13"/>
  <c r="X47" i="13"/>
  <c r="W42" i="13"/>
  <c r="W43" i="13"/>
  <c r="W44" i="13"/>
  <c r="W45" i="13"/>
  <c r="W46" i="13"/>
  <c r="W47" i="13"/>
  <c r="V42" i="13"/>
  <c r="V43" i="13"/>
  <c r="V44" i="13"/>
  <c r="V45" i="13"/>
  <c r="V46" i="13"/>
  <c r="V47" i="13"/>
  <c r="U42" i="13"/>
  <c r="U43" i="13"/>
  <c r="U44" i="13"/>
  <c r="U45" i="13"/>
  <c r="U46" i="13"/>
  <c r="U47" i="13"/>
  <c r="T42" i="13"/>
  <c r="T43" i="13"/>
  <c r="T44" i="13"/>
  <c r="T45" i="13"/>
  <c r="T46" i="13"/>
  <c r="T47" i="13"/>
  <c r="S42" i="13"/>
  <c r="S43" i="13"/>
  <c r="S44" i="13"/>
  <c r="S45" i="13"/>
  <c r="S46" i="13"/>
  <c r="S47" i="13"/>
  <c r="R42" i="13"/>
  <c r="R43" i="13"/>
  <c r="R44" i="13"/>
  <c r="R45" i="13"/>
  <c r="R46" i="13"/>
  <c r="R47" i="13"/>
  <c r="Q42" i="13"/>
  <c r="Q43" i="13"/>
  <c r="Q44" i="13"/>
  <c r="Q45" i="13"/>
  <c r="Q46" i="13"/>
  <c r="Q47" i="13"/>
  <c r="P42" i="13"/>
  <c r="P43" i="13"/>
  <c r="P44" i="13"/>
  <c r="P45" i="13"/>
  <c r="P46" i="13"/>
  <c r="P47" i="13"/>
  <c r="O42" i="13"/>
  <c r="O43" i="13"/>
  <c r="O45" i="13"/>
  <c r="O47" i="13"/>
  <c r="N42" i="13"/>
  <c r="N43" i="13"/>
  <c r="N45" i="13"/>
  <c r="N47" i="13"/>
  <c r="M42" i="13"/>
  <c r="M43" i="13"/>
  <c r="M45" i="13"/>
  <c r="M47" i="13"/>
  <c r="L45" i="13"/>
  <c r="L47" i="13"/>
  <c r="K45" i="13"/>
  <c r="K47" i="13"/>
  <c r="J45" i="13"/>
  <c r="AC47" i="12"/>
  <c r="AC24" i="13"/>
  <c r="AB47" i="12"/>
  <c r="AB24" i="13"/>
  <c r="AA47" i="12"/>
  <c r="AA24" i="13"/>
  <c r="Z47" i="12"/>
  <c r="Z24" i="13"/>
  <c r="Y47" i="12"/>
  <c r="Y24" i="13"/>
  <c r="X47" i="12"/>
  <c r="X24" i="13"/>
  <c r="W47" i="12"/>
  <c r="W24" i="13"/>
  <c r="V47" i="12"/>
  <c r="V24" i="13"/>
  <c r="U47" i="12"/>
  <c r="U24" i="13"/>
  <c r="T47" i="12"/>
  <c r="T24" i="13"/>
  <c r="S47" i="12"/>
  <c r="S24" i="13"/>
  <c r="R47" i="12"/>
  <c r="R24" i="13"/>
  <c r="Q47" i="12"/>
  <c r="Q24" i="13"/>
  <c r="P47" i="12"/>
  <c r="P24" i="13"/>
  <c r="O47" i="12"/>
  <c r="O24" i="13"/>
  <c r="N47" i="12"/>
  <c r="N24" i="13"/>
  <c r="M47" i="12"/>
  <c r="M24" i="13"/>
  <c r="AC43" i="12"/>
  <c r="AC21" i="13"/>
  <c r="AB43" i="12"/>
  <c r="AB21" i="13"/>
  <c r="AA43" i="12"/>
  <c r="AA21" i="13"/>
  <c r="Z43" i="12"/>
  <c r="Z21" i="13"/>
  <c r="Y43" i="12"/>
  <c r="Y21" i="13"/>
  <c r="X43" i="12"/>
  <c r="X21" i="13"/>
  <c r="W43" i="12"/>
  <c r="W21" i="13"/>
  <c r="V43" i="12"/>
  <c r="V21" i="13"/>
  <c r="U43" i="12"/>
  <c r="U21" i="13"/>
  <c r="T43" i="12"/>
  <c r="T21" i="13"/>
  <c r="S43" i="12"/>
  <c r="S21" i="13"/>
  <c r="R43" i="12"/>
  <c r="R21" i="13"/>
  <c r="Q43" i="12"/>
  <c r="Q21" i="13"/>
  <c r="P43" i="12"/>
  <c r="P21" i="13"/>
  <c r="O19" i="12"/>
  <c r="O25" i="12"/>
  <c r="N19" i="12"/>
  <c r="N25" i="12"/>
  <c r="L12" i="11"/>
  <c r="L15" i="11"/>
  <c r="L18" i="11"/>
  <c r="L19" i="11"/>
  <c r="L22" i="11"/>
  <c r="L24" i="11"/>
  <c r="K12" i="11"/>
  <c r="K15" i="11"/>
  <c r="K18" i="11"/>
  <c r="K19" i="11"/>
  <c r="K22" i="11"/>
  <c r="K24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24" i="11"/>
  <c r="J12" i="11"/>
  <c r="J15" i="11"/>
  <c r="J18" i="11"/>
  <c r="J19" i="11"/>
  <c r="J22" i="11"/>
  <c r="J85" i="11"/>
  <c r="AC133" i="12"/>
  <c r="AC135" i="12"/>
  <c r="AB133" i="12"/>
  <c r="AB135" i="12"/>
  <c r="AA133" i="12"/>
  <c r="AA135" i="12"/>
  <c r="Z133" i="12"/>
  <c r="Z135" i="12"/>
  <c r="Y133" i="12"/>
  <c r="Y135" i="12"/>
  <c r="X133" i="12"/>
  <c r="X135" i="12"/>
  <c r="W133" i="12"/>
  <c r="W135" i="12"/>
  <c r="V133" i="12"/>
  <c r="V135" i="12"/>
  <c r="U133" i="12"/>
  <c r="U135" i="12"/>
  <c r="T133" i="12"/>
  <c r="T135" i="12"/>
  <c r="S133" i="12"/>
  <c r="S135" i="12"/>
  <c r="R133" i="12"/>
  <c r="R135" i="12"/>
  <c r="Q133" i="12"/>
  <c r="Q135" i="12"/>
  <c r="P133" i="12"/>
  <c r="P135" i="12"/>
  <c r="L72" i="11"/>
  <c r="L118" i="12"/>
  <c r="K72" i="11"/>
  <c r="K118" i="12"/>
  <c r="J72" i="11"/>
  <c r="J118" i="12"/>
  <c r="J133" i="12"/>
  <c r="C114" i="12"/>
  <c r="C116" i="12"/>
  <c r="J48" i="11"/>
  <c r="C64" i="12"/>
  <c r="C84" i="12"/>
  <c r="C86" i="12"/>
  <c r="C68" i="12"/>
  <c r="C70" i="12"/>
  <c r="C66" i="12"/>
  <c r="C60" i="12"/>
  <c r="C62" i="12"/>
  <c r="AC17" i="11"/>
  <c r="AC27" i="12"/>
  <c r="AC31" i="12"/>
  <c r="AC30" i="12"/>
  <c r="AC29" i="12"/>
  <c r="AC33" i="12"/>
  <c r="AB17" i="11"/>
  <c r="AB27" i="12"/>
  <c r="AB31" i="12"/>
  <c r="AB30" i="12"/>
  <c r="AB29" i="12"/>
  <c r="AB33" i="12"/>
  <c r="AA17" i="11"/>
  <c r="AA27" i="12"/>
  <c r="AA31" i="12"/>
  <c r="AA30" i="12"/>
  <c r="AA29" i="12"/>
  <c r="AA33" i="12"/>
  <c r="Z17" i="11"/>
  <c r="Z27" i="12"/>
  <c r="Z31" i="12"/>
  <c r="Z30" i="12"/>
  <c r="Z29" i="12"/>
  <c r="Z33" i="12"/>
  <c r="Y17" i="11"/>
  <c r="Y27" i="12"/>
  <c r="Y31" i="12"/>
  <c r="Y30" i="12"/>
  <c r="Y29" i="12"/>
  <c r="Y33" i="12"/>
  <c r="X17" i="11"/>
  <c r="X27" i="12"/>
  <c r="X31" i="12"/>
  <c r="X30" i="12"/>
  <c r="X29" i="12"/>
  <c r="X33" i="12"/>
  <c r="W17" i="11"/>
  <c r="W27" i="12"/>
  <c r="W31" i="12"/>
  <c r="W30" i="12"/>
  <c r="W29" i="12"/>
  <c r="W33" i="12"/>
  <c r="V17" i="11"/>
  <c r="V27" i="12"/>
  <c r="V31" i="12"/>
  <c r="V30" i="12"/>
  <c r="V29" i="12"/>
  <c r="V33" i="12"/>
  <c r="U17" i="11"/>
  <c r="U27" i="12"/>
  <c r="U31" i="12"/>
  <c r="U30" i="12"/>
  <c r="U29" i="12"/>
  <c r="U33" i="12"/>
  <c r="T17" i="11"/>
  <c r="T27" i="12"/>
  <c r="T31" i="12"/>
  <c r="T30" i="12"/>
  <c r="T29" i="12"/>
  <c r="T33" i="12"/>
  <c r="S17" i="11"/>
  <c r="S27" i="12"/>
  <c r="S31" i="12"/>
  <c r="S30" i="12"/>
  <c r="S29" i="12"/>
  <c r="S33" i="12"/>
  <c r="R17" i="11"/>
  <c r="R27" i="12"/>
  <c r="R31" i="12"/>
  <c r="R30" i="12"/>
  <c r="R29" i="12"/>
  <c r="R33" i="12"/>
  <c r="Q17" i="11"/>
  <c r="Q27" i="12"/>
  <c r="Q31" i="12"/>
  <c r="Q30" i="12"/>
  <c r="Q29" i="12"/>
  <c r="Q33" i="12"/>
  <c r="P17" i="11"/>
  <c r="P27" i="12"/>
  <c r="P31" i="12"/>
  <c r="P30" i="12"/>
  <c r="P29" i="12"/>
  <c r="P33" i="12"/>
  <c r="AC17" i="12"/>
  <c r="AC19" i="12"/>
  <c r="AC23" i="12"/>
  <c r="AC25" i="12"/>
  <c r="AC37" i="12"/>
  <c r="AC39" i="12"/>
  <c r="AC45" i="12"/>
  <c r="AB17" i="12"/>
  <c r="AB19" i="12"/>
  <c r="AB23" i="12"/>
  <c r="AB25" i="12"/>
  <c r="AB37" i="12"/>
  <c r="AB39" i="12"/>
  <c r="AB45" i="12"/>
  <c r="AA17" i="12"/>
  <c r="AA19" i="12"/>
  <c r="AA23" i="12"/>
  <c r="AA25" i="12"/>
  <c r="AA37" i="12"/>
  <c r="AA39" i="12"/>
  <c r="AA45" i="12"/>
  <c r="Z17" i="12"/>
  <c r="Z19" i="12"/>
  <c r="Z23" i="12"/>
  <c r="Z25" i="12"/>
  <c r="Z37" i="12"/>
  <c r="Z39" i="12"/>
  <c r="Z45" i="12"/>
  <c r="Y17" i="12"/>
  <c r="Y19" i="12"/>
  <c r="Y23" i="12"/>
  <c r="Y25" i="12"/>
  <c r="Y37" i="12"/>
  <c r="Y39" i="12"/>
  <c r="Y45" i="12"/>
  <c r="X17" i="12"/>
  <c r="X19" i="12"/>
  <c r="X23" i="12"/>
  <c r="X25" i="12"/>
  <c r="X37" i="12"/>
  <c r="X39" i="12"/>
  <c r="X45" i="12"/>
  <c r="W17" i="12"/>
  <c r="W19" i="12"/>
  <c r="W23" i="12"/>
  <c r="W25" i="12"/>
  <c r="W37" i="12"/>
  <c r="W39" i="12"/>
  <c r="W45" i="12"/>
  <c r="V17" i="12"/>
  <c r="V19" i="12"/>
  <c r="V23" i="12"/>
  <c r="V25" i="12"/>
  <c r="V37" i="12"/>
  <c r="V39" i="12"/>
  <c r="V45" i="12"/>
  <c r="U17" i="12"/>
  <c r="U19" i="12"/>
  <c r="U23" i="12"/>
  <c r="U25" i="12"/>
  <c r="U37" i="12"/>
  <c r="U39" i="12"/>
  <c r="U45" i="12"/>
  <c r="T17" i="12"/>
  <c r="T19" i="12"/>
  <c r="T23" i="12"/>
  <c r="T25" i="12"/>
  <c r="T37" i="12"/>
  <c r="T39" i="12"/>
  <c r="T45" i="12"/>
  <c r="S17" i="12"/>
  <c r="S19" i="12"/>
  <c r="S23" i="12"/>
  <c r="S25" i="12"/>
  <c r="S37" i="12"/>
  <c r="S39" i="12"/>
  <c r="S45" i="12"/>
  <c r="R17" i="12"/>
  <c r="R19" i="12"/>
  <c r="R23" i="12"/>
  <c r="R25" i="12"/>
  <c r="R37" i="12"/>
  <c r="R39" i="12"/>
  <c r="R45" i="12"/>
  <c r="Q17" i="12"/>
  <c r="Q19" i="12"/>
  <c r="Q23" i="12"/>
  <c r="Q25" i="12"/>
  <c r="Q37" i="12"/>
  <c r="Q39" i="12"/>
  <c r="Q45" i="12"/>
  <c r="P17" i="12"/>
  <c r="P19" i="12"/>
  <c r="P23" i="12"/>
  <c r="P25" i="12"/>
  <c r="P37" i="12"/>
  <c r="P39" i="12"/>
  <c r="P45" i="12"/>
  <c r="L35" i="12"/>
  <c r="K35" i="12"/>
  <c r="J19" i="12"/>
  <c r="J25" i="12"/>
  <c r="J35" i="12"/>
  <c r="J37" i="12"/>
  <c r="J39" i="12"/>
  <c r="J45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J99" i="12"/>
  <c r="J135" i="12"/>
  <c r="O17" i="11"/>
  <c r="O27" i="12"/>
  <c r="N17" i="11"/>
  <c r="N27" i="12"/>
  <c r="M17" i="11"/>
  <c r="M27" i="12"/>
  <c r="O21" i="11"/>
  <c r="O41" i="12"/>
  <c r="N21" i="11"/>
  <c r="N41" i="12"/>
  <c r="M21" i="11"/>
  <c r="M41" i="12"/>
  <c r="O37" i="12"/>
  <c r="N37" i="12"/>
  <c r="J141" i="12"/>
  <c r="M37" i="12"/>
  <c r="J140" i="12"/>
  <c r="E140" i="12"/>
  <c r="C118" i="12"/>
  <c r="E120" i="12"/>
  <c r="C122" i="12"/>
  <c r="AC72" i="11"/>
  <c r="AC118" i="12"/>
  <c r="AB72" i="11"/>
  <c r="AB118" i="12"/>
  <c r="AA72" i="11"/>
  <c r="AA118" i="12"/>
  <c r="Z72" i="11"/>
  <c r="Z118" i="12"/>
  <c r="Y72" i="11"/>
  <c r="Y118" i="12"/>
  <c r="X72" i="11"/>
  <c r="X118" i="12"/>
  <c r="W72" i="11"/>
  <c r="W118" i="12"/>
  <c r="V72" i="11"/>
  <c r="V118" i="12"/>
  <c r="U72" i="11"/>
  <c r="U118" i="12"/>
  <c r="T72" i="11"/>
  <c r="T118" i="12"/>
  <c r="S72" i="11"/>
  <c r="S118" i="12"/>
  <c r="R72" i="11"/>
  <c r="R118" i="12"/>
  <c r="Q72" i="11"/>
  <c r="Q118" i="12"/>
  <c r="P72" i="11"/>
  <c r="P118" i="12"/>
  <c r="O72" i="11"/>
  <c r="O118" i="12"/>
  <c r="N72" i="11"/>
  <c r="N118" i="12"/>
  <c r="M72" i="11"/>
  <c r="M118" i="12"/>
  <c r="B133" i="12"/>
  <c r="AC21" i="11"/>
  <c r="AC41" i="12"/>
  <c r="AC48" i="12"/>
  <c r="AB21" i="11"/>
  <c r="AB41" i="12"/>
  <c r="AB48" i="12"/>
  <c r="AA21" i="11"/>
  <c r="AA41" i="12"/>
  <c r="AA48" i="12"/>
  <c r="Z21" i="11"/>
  <c r="Z41" i="12"/>
  <c r="Z48" i="12"/>
  <c r="Y21" i="11"/>
  <c r="Y41" i="12"/>
  <c r="Y48" i="12"/>
  <c r="X21" i="11"/>
  <c r="X41" i="12"/>
  <c r="X48" i="12"/>
  <c r="W21" i="11"/>
  <c r="W41" i="12"/>
  <c r="W48" i="12"/>
  <c r="V21" i="11"/>
  <c r="V41" i="12"/>
  <c r="V48" i="12"/>
  <c r="U21" i="11"/>
  <c r="U41" i="12"/>
  <c r="U48" i="12"/>
  <c r="T21" i="11"/>
  <c r="T41" i="12"/>
  <c r="T48" i="12"/>
  <c r="S21" i="11"/>
  <c r="S41" i="12"/>
  <c r="S48" i="12"/>
  <c r="R21" i="11"/>
  <c r="R41" i="12"/>
  <c r="R48" i="12"/>
  <c r="Q21" i="11"/>
  <c r="Q41" i="12"/>
  <c r="Q48" i="12"/>
  <c r="P21" i="11"/>
  <c r="P41" i="12"/>
  <c r="P48" i="12"/>
  <c r="J48" i="12"/>
  <c r="A96" i="12"/>
  <c r="J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B94" i="12"/>
  <c r="A50" i="12"/>
  <c r="B45" i="12"/>
  <c r="A9" i="12"/>
  <c r="B39" i="12"/>
  <c r="C98" i="12"/>
  <c r="G98" i="12"/>
  <c r="C110" i="12"/>
  <c r="C112" i="12"/>
  <c r="G110" i="12"/>
  <c r="G103" i="12"/>
  <c r="C102" i="12"/>
  <c r="C104" i="12"/>
  <c r="G102" i="12"/>
  <c r="C106" i="12"/>
  <c r="C108" i="12"/>
  <c r="G106" i="12"/>
  <c r="C128" i="12"/>
  <c r="C130" i="12"/>
  <c r="G128" i="12"/>
  <c r="C124" i="12"/>
  <c r="C126" i="12"/>
  <c r="G124" i="12"/>
  <c r="J12" i="12"/>
  <c r="C52" i="12"/>
  <c r="C54" i="12"/>
  <c r="G52" i="12"/>
  <c r="C56" i="12"/>
  <c r="C58" i="12"/>
  <c r="G56" i="12"/>
  <c r="C80" i="12"/>
  <c r="C82" i="12"/>
  <c r="G80" i="12"/>
  <c r="C72" i="12"/>
  <c r="G72" i="12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C74" i="12"/>
  <c r="C76" i="12"/>
  <c r="C78" i="12"/>
  <c r="G76" i="12"/>
  <c r="C89" i="12"/>
  <c r="G89" i="12"/>
  <c r="O11" i="11"/>
  <c r="O12" i="11"/>
  <c r="O14" i="11"/>
  <c r="O15" i="11"/>
  <c r="O18" i="11"/>
  <c r="O19" i="11"/>
  <c r="O42" i="12"/>
  <c r="N11" i="11"/>
  <c r="N12" i="11"/>
  <c r="N14" i="11"/>
  <c r="N15" i="11"/>
  <c r="N18" i="11"/>
  <c r="N19" i="11"/>
  <c r="N42" i="12"/>
  <c r="M10" i="11"/>
  <c r="M11" i="11"/>
  <c r="M12" i="11"/>
  <c r="M14" i="11"/>
  <c r="M15" i="11"/>
  <c r="M18" i="11"/>
  <c r="M19" i="11"/>
  <c r="M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J42" i="12"/>
  <c r="C41" i="12"/>
  <c r="C43" i="12"/>
  <c r="AC11" i="11"/>
  <c r="AC12" i="11"/>
  <c r="AC14" i="11"/>
  <c r="AC15" i="11"/>
  <c r="AC18" i="11"/>
  <c r="AC19" i="11"/>
  <c r="AB11" i="11"/>
  <c r="AB12" i="11"/>
  <c r="AB14" i="11"/>
  <c r="AB15" i="11"/>
  <c r="AB18" i="11"/>
  <c r="AB19" i="11"/>
  <c r="AA11" i="11"/>
  <c r="AA12" i="11"/>
  <c r="AA14" i="11"/>
  <c r="AA15" i="11"/>
  <c r="AA18" i="11"/>
  <c r="AA19" i="11"/>
  <c r="Z11" i="11"/>
  <c r="Z12" i="11"/>
  <c r="Z14" i="11"/>
  <c r="Z15" i="11"/>
  <c r="Z18" i="11"/>
  <c r="Z19" i="11"/>
  <c r="Y11" i="11"/>
  <c r="Y12" i="11"/>
  <c r="Y14" i="11"/>
  <c r="Y15" i="11"/>
  <c r="Y18" i="11"/>
  <c r="Y19" i="11"/>
  <c r="X11" i="11"/>
  <c r="X12" i="11"/>
  <c r="X14" i="11"/>
  <c r="X15" i="11"/>
  <c r="X18" i="11"/>
  <c r="X19" i="11"/>
  <c r="W11" i="11"/>
  <c r="W12" i="11"/>
  <c r="W14" i="11"/>
  <c r="W15" i="11"/>
  <c r="W18" i="11"/>
  <c r="W19" i="11"/>
  <c r="V11" i="11"/>
  <c r="V12" i="11"/>
  <c r="V14" i="11"/>
  <c r="V15" i="11"/>
  <c r="V18" i="11"/>
  <c r="V19" i="11"/>
  <c r="U11" i="11"/>
  <c r="U12" i="11"/>
  <c r="U14" i="11"/>
  <c r="U15" i="11"/>
  <c r="U18" i="11"/>
  <c r="U19" i="11"/>
  <c r="T11" i="11"/>
  <c r="T12" i="11"/>
  <c r="T14" i="11"/>
  <c r="T15" i="11"/>
  <c r="T18" i="11"/>
  <c r="T19" i="11"/>
  <c r="S11" i="11"/>
  <c r="S12" i="11"/>
  <c r="S14" i="11"/>
  <c r="S15" i="11"/>
  <c r="S18" i="11"/>
  <c r="S19" i="11"/>
  <c r="R11" i="11"/>
  <c r="R12" i="11"/>
  <c r="R14" i="11"/>
  <c r="R15" i="11"/>
  <c r="R18" i="11"/>
  <c r="R19" i="11"/>
  <c r="Q11" i="11"/>
  <c r="Q12" i="11"/>
  <c r="Q14" i="11"/>
  <c r="Q15" i="11"/>
  <c r="Q18" i="11"/>
  <c r="Q19" i="11"/>
  <c r="P11" i="11"/>
  <c r="P12" i="11"/>
  <c r="P14" i="11"/>
  <c r="P15" i="11"/>
  <c r="P18" i="11"/>
  <c r="P19" i="11"/>
  <c r="L61" i="11"/>
  <c r="L62" i="11"/>
  <c r="K61" i="11"/>
  <c r="K62" i="11"/>
  <c r="L99" i="11"/>
  <c r="L36" i="11"/>
  <c r="J61" i="11"/>
  <c r="J62" i="11"/>
  <c r="K99" i="11"/>
  <c r="K36" i="11"/>
  <c r="J99" i="11"/>
  <c r="J36" i="11"/>
  <c r="M24" i="11"/>
  <c r="C35" i="12"/>
  <c r="C37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J22" i="12"/>
  <c r="J16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J9" i="7"/>
  <c r="K9" i="7"/>
  <c r="L9" i="7"/>
  <c r="M9" i="7"/>
  <c r="N9" i="7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08" i="11"/>
  <c r="J109" i="11"/>
  <c r="J110" i="11"/>
  <c r="J112" i="11"/>
  <c r="J113" i="11"/>
  <c r="L108" i="11"/>
  <c r="L109" i="11"/>
  <c r="L110" i="11"/>
  <c r="L113" i="11"/>
  <c r="L86" i="11"/>
  <c r="L87" i="11"/>
  <c r="L88" i="11"/>
  <c r="L89" i="11"/>
  <c r="L116" i="11"/>
  <c r="K108" i="11"/>
  <c r="K109" i="11"/>
  <c r="K110" i="11"/>
  <c r="K113" i="11"/>
  <c r="K86" i="11"/>
  <c r="K87" i="11"/>
  <c r="K88" i="11"/>
  <c r="K89" i="11"/>
  <c r="K116" i="11"/>
  <c r="J86" i="11"/>
  <c r="J87" i="11"/>
  <c r="J88" i="11"/>
  <c r="J89" i="11"/>
  <c r="J116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AC6" i="14"/>
  <c r="AC54" i="14"/>
  <c r="AC18" i="14"/>
  <c r="AC52" i="14"/>
  <c r="AC53" i="14"/>
  <c r="AC55" i="14"/>
  <c r="AB6" i="14"/>
  <c r="AB54" i="14"/>
  <c r="AB18" i="14"/>
  <c r="AB52" i="14"/>
  <c r="AB53" i="14"/>
  <c r="AB55" i="14"/>
  <c r="AA6" i="14"/>
  <c r="AA54" i="14"/>
  <c r="AA18" i="14"/>
  <c r="AA52" i="14"/>
  <c r="AA53" i="14"/>
  <c r="AA55" i="14"/>
  <c r="Z6" i="14"/>
  <c r="Z54" i="14"/>
  <c r="Z18" i="14"/>
  <c r="Z52" i="14"/>
  <c r="Z53" i="14"/>
  <c r="Z55" i="14"/>
  <c r="Y6" i="14"/>
  <c r="Y54" i="14"/>
  <c r="Y18" i="14"/>
  <c r="Y52" i="14"/>
  <c r="Y53" i="14"/>
  <c r="Y55" i="14"/>
  <c r="X6" i="14"/>
  <c r="X54" i="14"/>
  <c r="X18" i="14"/>
  <c r="X52" i="14"/>
  <c r="X53" i="14"/>
  <c r="X55" i="14"/>
  <c r="W6" i="14"/>
  <c r="W54" i="14"/>
  <c r="W18" i="14"/>
  <c r="W52" i="14"/>
  <c r="W53" i="14"/>
  <c r="W55" i="14"/>
  <c r="V6" i="14"/>
  <c r="V54" i="14"/>
  <c r="V18" i="14"/>
  <c r="V52" i="14"/>
  <c r="V53" i="14"/>
  <c r="V55" i="14"/>
  <c r="U6" i="14"/>
  <c r="U54" i="14"/>
  <c r="U18" i="14"/>
  <c r="U52" i="14"/>
  <c r="U53" i="14"/>
  <c r="U55" i="14"/>
  <c r="T6" i="14"/>
  <c r="T54" i="14"/>
  <c r="T18" i="14"/>
  <c r="T52" i="14"/>
  <c r="T53" i="14"/>
  <c r="T55" i="14"/>
  <c r="S6" i="14"/>
  <c r="S54" i="14"/>
  <c r="S18" i="14"/>
  <c r="S52" i="14"/>
  <c r="S53" i="14"/>
  <c r="S55" i="14"/>
  <c r="R6" i="14"/>
  <c r="R54" i="14"/>
  <c r="R18" i="14"/>
  <c r="R52" i="14"/>
  <c r="R53" i="14"/>
  <c r="R55" i="14"/>
  <c r="Q6" i="14"/>
  <c r="Q54" i="14"/>
  <c r="Q18" i="14"/>
  <c r="Q52" i="14"/>
  <c r="Q53" i="14"/>
  <c r="Q55" i="14"/>
  <c r="P16" i="12"/>
  <c r="P11" i="13"/>
  <c r="P14" i="13"/>
  <c r="L6" i="14"/>
  <c r="K6" i="14"/>
  <c r="J6" i="14"/>
  <c r="J18" i="14"/>
  <c r="J52" i="14"/>
  <c r="J47" i="13"/>
  <c r="J54" i="13"/>
  <c r="J56" i="13"/>
  <c r="J53" i="14"/>
  <c r="J54" i="14"/>
  <c r="J55" i="14"/>
  <c r="G52" i="14"/>
  <c r="C52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J69" i="13"/>
  <c r="J74" i="13"/>
  <c r="J38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6" i="14"/>
  <c r="P14" i="14"/>
  <c r="O6" i="14"/>
  <c r="O14" i="14"/>
  <c r="N6" i="14"/>
  <c r="N14" i="14"/>
  <c r="M6" i="14"/>
  <c r="M14" i="14"/>
  <c r="L14" i="14"/>
  <c r="K14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39" i="13"/>
  <c r="P12" i="14"/>
  <c r="O39" i="13"/>
  <c r="O12" i="14"/>
  <c r="N39" i="13"/>
  <c r="N12" i="14"/>
  <c r="M39" i="13"/>
  <c r="M12" i="14"/>
  <c r="L39" i="13"/>
  <c r="L12" i="14"/>
  <c r="K39" i="13"/>
  <c r="K12" i="14"/>
  <c r="J14" i="14"/>
  <c r="J39" i="13"/>
  <c r="J12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J48" i="14"/>
  <c r="J46" i="14"/>
  <c r="J42" i="14"/>
  <c r="J40" i="14"/>
  <c r="J32" i="14"/>
  <c r="J30" i="14"/>
  <c r="J24" i="14"/>
  <c r="J22" i="14"/>
  <c r="J16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C5" i="7"/>
  <c r="AC5" i="14"/>
  <c r="AB5" i="7"/>
  <c r="AB5" i="14"/>
  <c r="AA5" i="7"/>
  <c r="AA5" i="14"/>
  <c r="Z5" i="7"/>
  <c r="Z5" i="14"/>
  <c r="Y5" i="7"/>
  <c r="Y5" i="14"/>
  <c r="X5" i="7"/>
  <c r="X5" i="14"/>
  <c r="W5" i="7"/>
  <c r="W5" i="14"/>
  <c r="V5" i="7"/>
  <c r="V5" i="14"/>
  <c r="U5" i="7"/>
  <c r="U5" i="14"/>
  <c r="T5" i="7"/>
  <c r="T5" i="14"/>
  <c r="S5" i="7"/>
  <c r="S5" i="14"/>
  <c r="R5" i="7"/>
  <c r="R5" i="14"/>
  <c r="Q5" i="7"/>
  <c r="Q5" i="14"/>
  <c r="P5" i="7"/>
  <c r="P5" i="14"/>
  <c r="O5" i="7"/>
  <c r="O5" i="14"/>
  <c r="N5" i="7"/>
  <c r="N5" i="14"/>
  <c r="M5" i="7"/>
  <c r="M5" i="14"/>
  <c r="L5" i="7"/>
  <c r="L5" i="14"/>
  <c r="K5" i="7"/>
  <c r="K5" i="14"/>
  <c r="J5" i="7"/>
  <c r="J5" i="14"/>
  <c r="E5" i="14"/>
  <c r="AC4" i="7"/>
  <c r="AC4" i="14"/>
  <c r="AB4" i="7"/>
  <c r="AB4" i="14"/>
  <c r="AA4" i="7"/>
  <c r="AA4" i="14"/>
  <c r="Z4" i="7"/>
  <c r="Z4" i="14"/>
  <c r="Y4" i="7"/>
  <c r="Y4" i="14"/>
  <c r="X4" i="7"/>
  <c r="X4" i="14"/>
  <c r="W4" i="7"/>
  <c r="W4" i="14"/>
  <c r="V4" i="7"/>
  <c r="V4" i="14"/>
  <c r="U4" i="7"/>
  <c r="U4" i="14"/>
  <c r="T4" i="7"/>
  <c r="T4" i="14"/>
  <c r="S4" i="7"/>
  <c r="S4" i="14"/>
  <c r="R4" i="7"/>
  <c r="R4" i="14"/>
  <c r="Q4" i="7"/>
  <c r="Q4" i="14"/>
  <c r="P4" i="7"/>
  <c r="P4" i="14"/>
  <c r="O4" i="7"/>
  <c r="O4" i="14"/>
  <c r="N4" i="7"/>
  <c r="N4" i="14"/>
  <c r="M4" i="7"/>
  <c r="M4" i="14"/>
  <c r="L4" i="7"/>
  <c r="L4" i="14"/>
  <c r="K4" i="7"/>
  <c r="K4" i="14"/>
  <c r="J4" i="7"/>
  <c r="J4" i="14"/>
  <c r="E12" i="7"/>
  <c r="E2" i="7"/>
  <c r="E4" i="7"/>
  <c r="E4" i="14"/>
  <c r="AC29" i="7"/>
  <c r="AC3" i="7"/>
  <c r="AC3" i="14"/>
  <c r="AB29" i="7"/>
  <c r="AB3" i="7"/>
  <c r="AB3" i="14"/>
  <c r="AA29" i="7"/>
  <c r="AA3" i="7"/>
  <c r="AA3" i="14"/>
  <c r="Z29" i="7"/>
  <c r="Z3" i="7"/>
  <c r="Z3" i="14"/>
  <c r="Y29" i="7"/>
  <c r="Y3" i="7"/>
  <c r="Y3" i="14"/>
  <c r="X29" i="7"/>
  <c r="X3" i="7"/>
  <c r="X3" i="14"/>
  <c r="W29" i="7"/>
  <c r="W3" i="7"/>
  <c r="W3" i="14"/>
  <c r="V29" i="7"/>
  <c r="V3" i="7"/>
  <c r="V3" i="14"/>
  <c r="U29" i="7"/>
  <c r="U3" i="7"/>
  <c r="U3" i="14"/>
  <c r="T29" i="7"/>
  <c r="T3" i="7"/>
  <c r="T3" i="14"/>
  <c r="S29" i="7"/>
  <c r="S3" i="7"/>
  <c r="S3" i="14"/>
  <c r="R29" i="7"/>
  <c r="R3" i="7"/>
  <c r="R3" i="14"/>
  <c r="Q29" i="7"/>
  <c r="Q3" i="7"/>
  <c r="Q3" i="14"/>
  <c r="P29" i="7"/>
  <c r="P3" i="7"/>
  <c r="P3" i="14"/>
  <c r="O29" i="7"/>
  <c r="O3" i="7"/>
  <c r="O3" i="14"/>
  <c r="N29" i="7"/>
  <c r="N3" i="7"/>
  <c r="N3" i="14"/>
  <c r="M29" i="7"/>
  <c r="M3" i="7"/>
  <c r="M3" i="14"/>
  <c r="L29" i="7"/>
  <c r="L3" i="7"/>
  <c r="L3" i="14"/>
  <c r="K29" i="7"/>
  <c r="K3" i="7"/>
  <c r="K3" i="14"/>
  <c r="J29" i="7"/>
  <c r="J3" i="7"/>
  <c r="J3" i="14"/>
  <c r="E3" i="7"/>
  <c r="E3" i="14"/>
  <c r="AC2" i="7"/>
  <c r="AC2" i="14"/>
  <c r="AB2" i="7"/>
  <c r="AB2" i="14"/>
  <c r="AA2" i="7"/>
  <c r="AA2" i="14"/>
  <c r="Z2" i="7"/>
  <c r="Z2" i="14"/>
  <c r="Y2" i="7"/>
  <c r="Y2" i="14"/>
  <c r="X2" i="7"/>
  <c r="X2" i="14"/>
  <c r="W2" i="7"/>
  <c r="W2" i="14"/>
  <c r="V2" i="7"/>
  <c r="V2" i="14"/>
  <c r="U2" i="7"/>
  <c r="U2" i="14"/>
  <c r="T2" i="7"/>
  <c r="T2" i="14"/>
  <c r="S2" i="7"/>
  <c r="S2" i="14"/>
  <c r="R2" i="7"/>
  <c r="R2" i="14"/>
  <c r="Q2" i="7"/>
  <c r="Q2" i="14"/>
  <c r="P2" i="7"/>
  <c r="P2" i="14"/>
  <c r="O2" i="7"/>
  <c r="O2" i="14"/>
  <c r="N2" i="7"/>
  <c r="N2" i="14"/>
  <c r="M2" i="7"/>
  <c r="M2" i="14"/>
  <c r="L2" i="7"/>
  <c r="L2" i="14"/>
  <c r="K2" i="7"/>
  <c r="K2" i="14"/>
  <c r="J2" i="7"/>
  <c r="J2" i="14"/>
  <c r="E2" i="14"/>
  <c r="A1" i="14"/>
  <c r="H88" i="5"/>
  <c r="H87" i="5"/>
  <c r="H86" i="5"/>
  <c r="H85" i="5"/>
  <c r="H81" i="5"/>
  <c r="H80" i="5"/>
  <c r="H79" i="5"/>
  <c r="H78" i="5"/>
  <c r="H73" i="5"/>
  <c r="H72" i="5"/>
  <c r="H71" i="5"/>
  <c r="H70" i="5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AC100" i="13"/>
  <c r="AC99" i="13"/>
  <c r="AC102" i="13"/>
  <c r="AC92" i="13"/>
  <c r="AC93" i="13"/>
  <c r="AC95" i="13"/>
  <c r="AC97" i="13"/>
  <c r="AC104" i="13"/>
  <c r="AB100" i="13"/>
  <c r="AB99" i="13"/>
  <c r="AB102" i="13"/>
  <c r="AB92" i="13"/>
  <c r="AB93" i="13"/>
  <c r="AB95" i="13"/>
  <c r="AB97" i="13"/>
  <c r="AB104" i="13"/>
  <c r="AA100" i="13"/>
  <c r="AA99" i="13"/>
  <c r="AA102" i="13"/>
  <c r="AA92" i="13"/>
  <c r="AA93" i="13"/>
  <c r="AA95" i="13"/>
  <c r="AA97" i="13"/>
  <c r="AA104" i="13"/>
  <c r="Z100" i="13"/>
  <c r="Z99" i="13"/>
  <c r="Z102" i="13"/>
  <c r="Z92" i="13"/>
  <c r="Z93" i="13"/>
  <c r="Z95" i="13"/>
  <c r="Z97" i="13"/>
  <c r="Z104" i="13"/>
  <c r="Y100" i="13"/>
  <c r="Y99" i="13"/>
  <c r="Y102" i="13"/>
  <c r="Y92" i="13"/>
  <c r="Y93" i="13"/>
  <c r="Y95" i="13"/>
  <c r="Y97" i="13"/>
  <c r="Y104" i="13"/>
  <c r="X100" i="13"/>
  <c r="X99" i="13"/>
  <c r="X102" i="13"/>
  <c r="X92" i="13"/>
  <c r="X93" i="13"/>
  <c r="X95" i="13"/>
  <c r="X97" i="13"/>
  <c r="X104" i="13"/>
  <c r="W100" i="13"/>
  <c r="W99" i="13"/>
  <c r="W102" i="13"/>
  <c r="W92" i="13"/>
  <c r="W93" i="13"/>
  <c r="W95" i="13"/>
  <c r="W97" i="13"/>
  <c r="W104" i="13"/>
  <c r="V100" i="13"/>
  <c r="V99" i="13"/>
  <c r="V102" i="13"/>
  <c r="V92" i="13"/>
  <c r="V93" i="13"/>
  <c r="V95" i="13"/>
  <c r="V97" i="13"/>
  <c r="V104" i="13"/>
  <c r="U100" i="13"/>
  <c r="U99" i="13"/>
  <c r="U102" i="13"/>
  <c r="U92" i="13"/>
  <c r="U93" i="13"/>
  <c r="U95" i="13"/>
  <c r="U97" i="13"/>
  <c r="U104" i="13"/>
  <c r="T100" i="13"/>
  <c r="T99" i="13"/>
  <c r="T102" i="13"/>
  <c r="T92" i="13"/>
  <c r="T93" i="13"/>
  <c r="T95" i="13"/>
  <c r="T97" i="13"/>
  <c r="T104" i="13"/>
  <c r="S100" i="13"/>
  <c r="S99" i="13"/>
  <c r="S102" i="13"/>
  <c r="S92" i="13"/>
  <c r="S93" i="13"/>
  <c r="S95" i="13"/>
  <c r="S97" i="13"/>
  <c r="S104" i="13"/>
  <c r="R100" i="13"/>
  <c r="R99" i="13"/>
  <c r="R102" i="13"/>
  <c r="R92" i="13"/>
  <c r="R93" i="13"/>
  <c r="R95" i="13"/>
  <c r="R97" i="13"/>
  <c r="R104" i="13"/>
  <c r="Q100" i="13"/>
  <c r="Q99" i="13"/>
  <c r="P99" i="13"/>
  <c r="Q95" i="13"/>
  <c r="P95" i="13"/>
  <c r="Q92" i="13"/>
  <c r="P92" i="13"/>
  <c r="O92" i="13"/>
  <c r="N92" i="13"/>
  <c r="M92" i="13"/>
  <c r="Q93" i="13"/>
  <c r="Q97" i="13"/>
  <c r="Q102" i="13"/>
  <c r="Q104" i="13"/>
  <c r="P97" i="13"/>
  <c r="P93" i="13"/>
  <c r="O93" i="13"/>
  <c r="N93" i="13"/>
  <c r="M93" i="13"/>
  <c r="H81" i="13"/>
  <c r="G82" i="11"/>
  <c r="G81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AC11" i="13"/>
  <c r="AC14" i="13"/>
  <c r="AC39" i="13"/>
  <c r="AB11" i="13"/>
  <c r="AB14" i="13"/>
  <c r="AB39" i="13"/>
  <c r="AA11" i="13"/>
  <c r="AA14" i="13"/>
  <c r="AA39" i="13"/>
  <c r="Z11" i="13"/>
  <c r="Z14" i="13"/>
  <c r="Z39" i="13"/>
  <c r="Y11" i="13"/>
  <c r="Y14" i="13"/>
  <c r="Y39" i="13"/>
  <c r="X11" i="13"/>
  <c r="X14" i="13"/>
  <c r="X39" i="13"/>
  <c r="W11" i="13"/>
  <c r="W14" i="13"/>
  <c r="W39" i="13"/>
  <c r="V11" i="13"/>
  <c r="V14" i="13"/>
  <c r="V39" i="13"/>
  <c r="U11" i="13"/>
  <c r="U14" i="13"/>
  <c r="U39" i="13"/>
  <c r="T11" i="13"/>
  <c r="T14" i="13"/>
  <c r="T39" i="13"/>
  <c r="S11" i="13"/>
  <c r="S14" i="13"/>
  <c r="S39" i="13"/>
  <c r="R11" i="13"/>
  <c r="R14" i="13"/>
  <c r="R39" i="13"/>
  <c r="Q11" i="13"/>
  <c r="Q14" i="13"/>
  <c r="Q39" i="13"/>
  <c r="J76" i="13"/>
  <c r="AC17" i="13"/>
  <c r="AC19" i="13"/>
  <c r="AC22" i="13"/>
  <c r="AB17" i="13"/>
  <c r="AB19" i="13"/>
  <c r="AB22" i="13"/>
  <c r="AA17" i="13"/>
  <c r="AA19" i="13"/>
  <c r="AA22" i="13"/>
  <c r="Z17" i="13"/>
  <c r="Z19" i="13"/>
  <c r="Z22" i="13"/>
  <c r="Y17" i="13"/>
  <c r="Y19" i="13"/>
  <c r="Y22" i="13"/>
  <c r="X17" i="13"/>
  <c r="X19" i="13"/>
  <c r="X22" i="13"/>
  <c r="W17" i="13"/>
  <c r="W19" i="13"/>
  <c r="W22" i="13"/>
  <c r="V17" i="13"/>
  <c r="V19" i="13"/>
  <c r="V22" i="13"/>
  <c r="U17" i="13"/>
  <c r="U19" i="13"/>
  <c r="U22" i="13"/>
  <c r="T17" i="13"/>
  <c r="T19" i="13"/>
  <c r="T22" i="13"/>
  <c r="S17" i="13"/>
  <c r="S19" i="13"/>
  <c r="S22" i="13"/>
  <c r="R17" i="13"/>
  <c r="R19" i="13"/>
  <c r="Q17" i="13"/>
  <c r="Q19" i="13"/>
  <c r="L101" i="11"/>
  <c r="K101" i="11"/>
  <c r="J101" i="11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E5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E4" i="13"/>
  <c r="AC3" i="13"/>
  <c r="AB3" i="13"/>
  <c r="AA3" i="13"/>
  <c r="Z3" i="13"/>
  <c r="Y3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E3" i="13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E2" i="13"/>
  <c r="A1" i="13"/>
  <c r="E29" i="12"/>
  <c r="G29" i="12"/>
  <c r="H29" i="12"/>
  <c r="G30" i="12"/>
  <c r="H30" i="12"/>
  <c r="G31" i="12"/>
  <c r="H31" i="12"/>
  <c r="J91" i="11"/>
  <c r="K91" i="11"/>
  <c r="L91" i="11"/>
  <c r="J92" i="11"/>
  <c r="K92" i="11"/>
  <c r="L92" i="11"/>
  <c r="J94" i="11"/>
  <c r="K94" i="11"/>
  <c r="L94" i="11"/>
  <c r="J96" i="11"/>
  <c r="K96" i="11"/>
  <c r="L96" i="11"/>
  <c r="J103" i="11"/>
  <c r="K103" i="11"/>
  <c r="L103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C27" i="12"/>
  <c r="C33" i="12"/>
  <c r="G23" i="12"/>
  <c r="C21" i="12"/>
  <c r="C23" i="12"/>
  <c r="C15" i="12"/>
  <c r="C17" i="12"/>
  <c r="G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M11" i="12"/>
  <c r="G11" i="12"/>
  <c r="C11" i="12"/>
  <c r="C13" i="12"/>
  <c r="AC108" i="11"/>
  <c r="AC109" i="11"/>
  <c r="AC110" i="11"/>
  <c r="AC113" i="11"/>
  <c r="AC86" i="11"/>
  <c r="AC88" i="11"/>
  <c r="AC89" i="11"/>
  <c r="AC115" i="11"/>
  <c r="AB108" i="11"/>
  <c r="AB109" i="11"/>
  <c r="AB110" i="11"/>
  <c r="AB113" i="11"/>
  <c r="AB86" i="11"/>
  <c r="AB88" i="11"/>
  <c r="AB89" i="11"/>
  <c r="AB115" i="11"/>
  <c r="AA108" i="11"/>
  <c r="AA109" i="11"/>
  <c r="AA110" i="11"/>
  <c r="AA113" i="11"/>
  <c r="AA86" i="11"/>
  <c r="AA88" i="11"/>
  <c r="AA89" i="11"/>
  <c r="AA115" i="11"/>
  <c r="Z108" i="11"/>
  <c r="Z109" i="11"/>
  <c r="Z110" i="11"/>
  <c r="Z113" i="11"/>
  <c r="Z86" i="11"/>
  <c r="Z88" i="11"/>
  <c r="Z89" i="11"/>
  <c r="Z115" i="11"/>
  <c r="Y108" i="11"/>
  <c r="Y109" i="11"/>
  <c r="Y110" i="11"/>
  <c r="Y113" i="11"/>
  <c r="Y86" i="11"/>
  <c r="Y88" i="11"/>
  <c r="Y89" i="11"/>
  <c r="Y115" i="11"/>
  <c r="X108" i="11"/>
  <c r="X109" i="11"/>
  <c r="X110" i="11"/>
  <c r="X113" i="11"/>
  <c r="X86" i="11"/>
  <c r="X88" i="11"/>
  <c r="X89" i="11"/>
  <c r="X115" i="11"/>
  <c r="W108" i="11"/>
  <c r="W109" i="11"/>
  <c r="W110" i="11"/>
  <c r="W113" i="11"/>
  <c r="W86" i="11"/>
  <c r="W88" i="11"/>
  <c r="W89" i="11"/>
  <c r="W115" i="11"/>
  <c r="V108" i="11"/>
  <c r="V109" i="11"/>
  <c r="V110" i="11"/>
  <c r="V113" i="11"/>
  <c r="V86" i="11"/>
  <c r="V88" i="11"/>
  <c r="V89" i="11"/>
  <c r="V115" i="11"/>
  <c r="U108" i="11"/>
  <c r="U109" i="11"/>
  <c r="U110" i="11"/>
  <c r="U113" i="11"/>
  <c r="U86" i="11"/>
  <c r="U88" i="11"/>
  <c r="U89" i="11"/>
  <c r="U115" i="11"/>
  <c r="T108" i="11"/>
  <c r="T109" i="11"/>
  <c r="T110" i="11"/>
  <c r="T113" i="11"/>
  <c r="T86" i="11"/>
  <c r="T88" i="11"/>
  <c r="T89" i="11"/>
  <c r="T115" i="11"/>
  <c r="S108" i="11"/>
  <c r="S109" i="11"/>
  <c r="S110" i="11"/>
  <c r="S113" i="11"/>
  <c r="S86" i="11"/>
  <c r="S88" i="11"/>
  <c r="S89" i="11"/>
  <c r="S115" i="11"/>
  <c r="R108" i="11"/>
  <c r="R109" i="11"/>
  <c r="R110" i="11"/>
  <c r="R113" i="11"/>
  <c r="R86" i="11"/>
  <c r="R88" i="11"/>
  <c r="R89" i="11"/>
  <c r="R115" i="11"/>
  <c r="Q108" i="11"/>
  <c r="Q109" i="11"/>
  <c r="Q110" i="11"/>
  <c r="Q113" i="11"/>
  <c r="Q86" i="11"/>
  <c r="Q88" i="11"/>
  <c r="Q89" i="11"/>
  <c r="Q115" i="11"/>
  <c r="P108" i="11"/>
  <c r="P109" i="11"/>
  <c r="P110" i="11"/>
  <c r="P113" i="11"/>
  <c r="P86" i="11"/>
  <c r="P88" i="11"/>
  <c r="P89" i="11"/>
  <c r="P115" i="11"/>
  <c r="O108" i="11"/>
  <c r="O109" i="11"/>
  <c r="O110" i="11"/>
  <c r="O113" i="11"/>
  <c r="O86" i="11"/>
  <c r="O88" i="11"/>
  <c r="O89" i="11"/>
  <c r="O115" i="11"/>
  <c r="N108" i="11"/>
  <c r="N109" i="11"/>
  <c r="N110" i="11"/>
  <c r="N113" i="11"/>
  <c r="N86" i="11"/>
  <c r="N88" i="11"/>
  <c r="N89" i="11"/>
  <c r="N115" i="11"/>
  <c r="M108" i="11"/>
  <c r="M109" i="11"/>
  <c r="M110" i="11"/>
  <c r="M113" i="11"/>
  <c r="M86" i="11"/>
  <c r="M88" i="11"/>
  <c r="M89" i="11"/>
  <c r="M115" i="11"/>
  <c r="L115" i="11"/>
  <c r="K115" i="11"/>
  <c r="J115" i="11"/>
  <c r="H115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G41" i="12"/>
  <c r="G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G27" i="12"/>
  <c r="G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E8" i="12"/>
  <c r="G8" i="12"/>
  <c r="H28" i="7"/>
  <c r="H8" i="12"/>
  <c r="E82" i="11"/>
  <c r="E7" i="12"/>
  <c r="G7" i="12"/>
  <c r="H27" i="7"/>
  <c r="H82" i="11"/>
  <c r="H7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E5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E4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E3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E2" i="12"/>
  <c r="A1" i="12"/>
  <c r="L80" i="11"/>
  <c r="L105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K80" i="11"/>
  <c r="J80" i="11"/>
  <c r="L106" i="11"/>
  <c r="AC92" i="11"/>
  <c r="AC94" i="11"/>
  <c r="AC96" i="11"/>
  <c r="AC98" i="11"/>
  <c r="AC99" i="11"/>
  <c r="AC101" i="11"/>
  <c r="AC103" i="11"/>
  <c r="AB92" i="11"/>
  <c r="AB94" i="11"/>
  <c r="AB96" i="11"/>
  <c r="AB98" i="11"/>
  <c r="AB99" i="11"/>
  <c r="AB101" i="11"/>
  <c r="AB103" i="11"/>
  <c r="AA92" i="11"/>
  <c r="AA94" i="11"/>
  <c r="AA96" i="11"/>
  <c r="AA98" i="11"/>
  <c r="AA99" i="11"/>
  <c r="AA101" i="11"/>
  <c r="AA103" i="11"/>
  <c r="Z92" i="11"/>
  <c r="Z94" i="11"/>
  <c r="Z96" i="11"/>
  <c r="Z98" i="11"/>
  <c r="Z99" i="11"/>
  <c r="Z101" i="11"/>
  <c r="Z103" i="11"/>
  <c r="Y92" i="11"/>
  <c r="Y94" i="11"/>
  <c r="Y96" i="11"/>
  <c r="Y98" i="11"/>
  <c r="Y99" i="11"/>
  <c r="Y101" i="11"/>
  <c r="Y103" i="11"/>
  <c r="X92" i="11"/>
  <c r="X94" i="11"/>
  <c r="X96" i="11"/>
  <c r="X98" i="11"/>
  <c r="X99" i="11"/>
  <c r="X101" i="11"/>
  <c r="X103" i="11"/>
  <c r="W92" i="11"/>
  <c r="W94" i="11"/>
  <c r="W96" i="11"/>
  <c r="W98" i="11"/>
  <c r="W99" i="11"/>
  <c r="W101" i="11"/>
  <c r="W103" i="11"/>
  <c r="V92" i="11"/>
  <c r="V94" i="11"/>
  <c r="V96" i="11"/>
  <c r="V98" i="11"/>
  <c r="V99" i="11"/>
  <c r="V101" i="11"/>
  <c r="V103" i="11"/>
  <c r="U92" i="11"/>
  <c r="U94" i="11"/>
  <c r="U96" i="11"/>
  <c r="U98" i="11"/>
  <c r="U99" i="11"/>
  <c r="U101" i="11"/>
  <c r="U103" i="11"/>
  <c r="T92" i="11"/>
  <c r="T94" i="11"/>
  <c r="T96" i="11"/>
  <c r="T98" i="11"/>
  <c r="T99" i="11"/>
  <c r="T101" i="11"/>
  <c r="T103" i="11"/>
  <c r="S92" i="11"/>
  <c r="S94" i="11"/>
  <c r="S96" i="11"/>
  <c r="S98" i="11"/>
  <c r="S99" i="11"/>
  <c r="S101" i="11"/>
  <c r="S103" i="11"/>
  <c r="R92" i="11"/>
  <c r="R94" i="11"/>
  <c r="R96" i="11"/>
  <c r="R98" i="11"/>
  <c r="R99" i="11"/>
  <c r="R101" i="11"/>
  <c r="R103" i="11"/>
  <c r="Q92" i="11"/>
  <c r="Q94" i="11"/>
  <c r="Q96" i="11"/>
  <c r="Q98" i="11"/>
  <c r="Q99" i="11"/>
  <c r="Q101" i="11"/>
  <c r="Q103" i="11"/>
  <c r="P92" i="11"/>
  <c r="P94" i="11"/>
  <c r="P96" i="11"/>
  <c r="P98" i="11"/>
  <c r="P99" i="11"/>
  <c r="P101" i="11"/>
  <c r="P103" i="11"/>
  <c r="O92" i="11"/>
  <c r="O94" i="11"/>
  <c r="O96" i="11"/>
  <c r="O98" i="11"/>
  <c r="O99" i="11"/>
  <c r="O101" i="11"/>
  <c r="O103" i="11"/>
  <c r="N92" i="11"/>
  <c r="N94" i="11"/>
  <c r="N96" i="11"/>
  <c r="N98" i="11"/>
  <c r="N99" i="11"/>
  <c r="N101" i="11"/>
  <c r="N103" i="11"/>
  <c r="M92" i="11"/>
  <c r="M94" i="11"/>
  <c r="M96" i="11"/>
  <c r="M98" i="11"/>
  <c r="M99" i="11"/>
  <c r="M101" i="11"/>
  <c r="M103" i="11"/>
  <c r="AC61" i="11"/>
  <c r="AC62" i="11"/>
  <c r="AB61" i="11"/>
  <c r="AB62" i="11"/>
  <c r="AC105" i="11"/>
  <c r="AA61" i="11"/>
  <c r="AA62" i="11"/>
  <c r="AB105" i="11"/>
  <c r="Z61" i="11"/>
  <c r="Z62" i="11"/>
  <c r="AA105" i="11"/>
  <c r="Y61" i="11"/>
  <c r="Y62" i="11"/>
  <c r="Z105" i="11"/>
  <c r="X61" i="11"/>
  <c r="X62" i="11"/>
  <c r="Y105" i="11"/>
  <c r="W61" i="11"/>
  <c r="W62" i="11"/>
  <c r="X105" i="11"/>
  <c r="V61" i="11"/>
  <c r="V62" i="11"/>
  <c r="W105" i="11"/>
  <c r="U61" i="11"/>
  <c r="U62" i="11"/>
  <c r="V105" i="11"/>
  <c r="T61" i="11"/>
  <c r="T62" i="11"/>
  <c r="U105" i="11"/>
  <c r="S61" i="11"/>
  <c r="S62" i="11"/>
  <c r="T105" i="11"/>
  <c r="R61" i="11"/>
  <c r="R62" i="11"/>
  <c r="S105" i="11"/>
  <c r="Q61" i="11"/>
  <c r="Q62" i="11"/>
  <c r="R105" i="11"/>
  <c r="P61" i="11"/>
  <c r="P62" i="11"/>
  <c r="Q105" i="11"/>
  <c r="O61" i="11"/>
  <c r="O62" i="11"/>
  <c r="P105" i="11"/>
  <c r="N61" i="11"/>
  <c r="N62" i="11"/>
  <c r="O105" i="11"/>
  <c r="M61" i="11"/>
  <c r="M62" i="11"/>
  <c r="N105" i="11"/>
  <c r="M105" i="11"/>
  <c r="K105" i="11"/>
  <c r="J10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H105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AC70" i="11"/>
  <c r="AC63" i="11"/>
  <c r="AC64" i="11"/>
  <c r="AC77" i="11"/>
  <c r="AC48" i="11"/>
  <c r="AC57" i="11"/>
  <c r="AC78" i="11"/>
  <c r="AB70" i="11"/>
  <c r="AB63" i="11"/>
  <c r="AB64" i="11"/>
  <c r="AB77" i="11"/>
  <c r="AB48" i="11"/>
  <c r="AB57" i="11"/>
  <c r="AB78" i="11"/>
  <c r="AA70" i="11"/>
  <c r="AA63" i="11"/>
  <c r="AA64" i="11"/>
  <c r="AA77" i="11"/>
  <c r="AA48" i="11"/>
  <c r="AA57" i="11"/>
  <c r="AA78" i="11"/>
  <c r="Z70" i="11"/>
  <c r="Z63" i="11"/>
  <c r="Z64" i="11"/>
  <c r="Z77" i="11"/>
  <c r="Z48" i="11"/>
  <c r="Z57" i="11"/>
  <c r="Z78" i="11"/>
  <c r="Y70" i="11"/>
  <c r="Y63" i="11"/>
  <c r="Y64" i="11"/>
  <c r="Y77" i="11"/>
  <c r="Y48" i="11"/>
  <c r="Y57" i="11"/>
  <c r="Y78" i="11"/>
  <c r="X70" i="11"/>
  <c r="X63" i="11"/>
  <c r="X64" i="11"/>
  <c r="X77" i="11"/>
  <c r="X48" i="11"/>
  <c r="X57" i="11"/>
  <c r="X78" i="11"/>
  <c r="W70" i="11"/>
  <c r="W63" i="11"/>
  <c r="W64" i="11"/>
  <c r="W77" i="11"/>
  <c r="W48" i="11"/>
  <c r="W57" i="11"/>
  <c r="W78" i="11"/>
  <c r="V70" i="11"/>
  <c r="V63" i="11"/>
  <c r="V64" i="11"/>
  <c r="V77" i="11"/>
  <c r="V48" i="11"/>
  <c r="V57" i="11"/>
  <c r="V78" i="11"/>
  <c r="U70" i="11"/>
  <c r="U63" i="11"/>
  <c r="U64" i="11"/>
  <c r="U77" i="11"/>
  <c r="U48" i="11"/>
  <c r="U57" i="11"/>
  <c r="U78" i="11"/>
  <c r="T70" i="11"/>
  <c r="T63" i="11"/>
  <c r="T64" i="11"/>
  <c r="T77" i="11"/>
  <c r="T48" i="11"/>
  <c r="T57" i="11"/>
  <c r="T78" i="11"/>
  <c r="S70" i="11"/>
  <c r="S63" i="11"/>
  <c r="S64" i="11"/>
  <c r="S77" i="11"/>
  <c r="S48" i="11"/>
  <c r="S57" i="11"/>
  <c r="S78" i="11"/>
  <c r="R70" i="11"/>
  <c r="R63" i="11"/>
  <c r="R64" i="11"/>
  <c r="R77" i="11"/>
  <c r="R48" i="11"/>
  <c r="R57" i="11"/>
  <c r="R78" i="11"/>
  <c r="Q70" i="11"/>
  <c r="Q63" i="11"/>
  <c r="Q64" i="11"/>
  <c r="Q77" i="11"/>
  <c r="Q48" i="11"/>
  <c r="Q57" i="11"/>
  <c r="Q78" i="11"/>
  <c r="P70" i="11"/>
  <c r="P63" i="11"/>
  <c r="P64" i="11"/>
  <c r="P77" i="11"/>
  <c r="P48" i="11"/>
  <c r="P57" i="11"/>
  <c r="P78" i="11"/>
  <c r="O70" i="11"/>
  <c r="O63" i="11"/>
  <c r="O64" i="11"/>
  <c r="O77" i="11"/>
  <c r="O48" i="11"/>
  <c r="O57" i="11"/>
  <c r="O78" i="11"/>
  <c r="N70" i="11"/>
  <c r="N63" i="11"/>
  <c r="N64" i="11"/>
  <c r="N77" i="11"/>
  <c r="N48" i="11"/>
  <c r="N57" i="11"/>
  <c r="N78" i="11"/>
  <c r="M70" i="11"/>
  <c r="M63" i="11"/>
  <c r="M64" i="11"/>
  <c r="M77" i="11"/>
  <c r="M48" i="11"/>
  <c r="M57" i="11"/>
  <c r="M78" i="11"/>
  <c r="L70" i="11"/>
  <c r="L63" i="11"/>
  <c r="L64" i="11"/>
  <c r="L77" i="11"/>
  <c r="L48" i="11"/>
  <c r="L57" i="11"/>
  <c r="L78" i="11"/>
  <c r="K70" i="11"/>
  <c r="K63" i="11"/>
  <c r="K64" i="11"/>
  <c r="K77" i="11"/>
  <c r="K48" i="11"/>
  <c r="K57" i="11"/>
  <c r="K78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70" i="11"/>
  <c r="J63" i="11"/>
  <c r="J64" i="11"/>
  <c r="J77" i="11"/>
  <c r="J57" i="11"/>
  <c r="J78" i="11"/>
  <c r="H78" i="11"/>
  <c r="J37" i="11"/>
  <c r="J35" i="11"/>
  <c r="J34" i="11"/>
  <c r="J31" i="11"/>
  <c r="J30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E5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E4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E3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E2" i="11"/>
  <c r="A1" i="11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H10" i="4"/>
  <c r="G10" i="4"/>
  <c r="E10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E5" i="4"/>
  <c r="E4" i="4"/>
  <c r="E3" i="4"/>
  <c r="E2" i="4"/>
  <c r="E15" i="7"/>
  <c r="F15" i="7"/>
  <c r="G15" i="7"/>
  <c r="E13" i="7"/>
  <c r="G13" i="7"/>
  <c r="E14" i="7"/>
  <c r="G14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H10" i="7"/>
  <c r="G12" i="7"/>
  <c r="A1" i="7"/>
  <c r="J12" i="4"/>
  <c r="J15" i="4"/>
  <c r="K12" i="4"/>
  <c r="K15" i="4"/>
  <c r="L12" i="4"/>
  <c r="L15" i="4"/>
  <c r="M12" i="4"/>
  <c r="M15" i="4"/>
  <c r="N12" i="4"/>
  <c r="N15" i="4"/>
  <c r="O12" i="4"/>
  <c r="O15" i="4"/>
  <c r="P12" i="4"/>
  <c r="P15" i="4"/>
  <c r="Q12" i="4"/>
  <c r="Q15" i="4"/>
  <c r="R12" i="4"/>
  <c r="R15" i="4"/>
  <c r="S12" i="4"/>
  <c r="S15" i="4"/>
  <c r="T12" i="4"/>
  <c r="T15" i="4"/>
  <c r="U12" i="4"/>
  <c r="U15" i="4"/>
  <c r="V12" i="4"/>
  <c r="V15" i="4"/>
  <c r="W12" i="4"/>
  <c r="W15" i="4"/>
  <c r="X12" i="4"/>
  <c r="X15" i="4"/>
  <c r="Y12" i="4"/>
  <c r="Y15" i="4"/>
  <c r="Z12" i="4"/>
  <c r="Z15" i="4"/>
  <c r="AA12" i="4"/>
  <c r="AA15" i="4"/>
  <c r="AB12" i="4"/>
  <c r="AB15" i="4"/>
  <c r="AC12" i="4"/>
  <c r="AC15" i="4"/>
  <c r="A1" i="4"/>
  <c r="P17" i="13"/>
  <c r="P19" i="13"/>
  <c r="P56" i="13"/>
  <c r="P76" i="13"/>
  <c r="P90" i="13"/>
  <c r="P100" i="13"/>
  <c r="P102" i="13"/>
  <c r="P104" i="13"/>
  <c r="P16" i="14"/>
  <c r="P18" i="14"/>
  <c r="P22" i="14"/>
  <c r="P24" i="14"/>
  <c r="P30" i="14"/>
  <c r="P32" i="14"/>
  <c r="P38" i="14"/>
  <c r="P40" i="14"/>
  <c r="P42" i="14"/>
  <c r="P46" i="14"/>
  <c r="P48" i="14"/>
  <c r="P52" i="14"/>
  <c r="P53" i="14"/>
  <c r="P54" i="14"/>
  <c r="P55" i="14"/>
  <c r="P22" i="13"/>
  <c r="Q22" i="13"/>
  <c r="R22" i="13"/>
  <c r="I27" i="15"/>
  <c r="K29" i="12"/>
  <c r="L29" i="12"/>
  <c r="M29" i="12"/>
  <c r="N29" i="12"/>
  <c r="O29" i="12"/>
  <c r="K30" i="12"/>
  <c r="L30" i="12"/>
  <c r="M30" i="12"/>
  <c r="N30" i="12"/>
  <c r="O30" i="12"/>
  <c r="K33" i="12"/>
  <c r="L33" i="12"/>
  <c r="M33" i="12"/>
  <c r="N33" i="12"/>
  <c r="O33" i="12"/>
  <c r="K39" i="12"/>
  <c r="L39" i="12"/>
  <c r="M39" i="12"/>
  <c r="N39" i="12"/>
  <c r="O39" i="12"/>
  <c r="K43" i="12"/>
  <c r="L43" i="12"/>
  <c r="M43" i="12"/>
  <c r="N43" i="12"/>
  <c r="O43" i="12"/>
  <c r="K45" i="12"/>
  <c r="L45" i="12"/>
  <c r="M45" i="12"/>
  <c r="N45" i="12"/>
  <c r="O45" i="12"/>
  <c r="K48" i="12"/>
  <c r="L48" i="12"/>
  <c r="M48" i="12"/>
  <c r="N48" i="12"/>
  <c r="O48" i="12"/>
  <c r="K89" i="12"/>
  <c r="L89" i="12"/>
  <c r="M89" i="12"/>
  <c r="N89" i="12"/>
  <c r="O89" i="12"/>
  <c r="K94" i="12"/>
  <c r="L94" i="12"/>
  <c r="M94" i="12"/>
  <c r="N94" i="12"/>
  <c r="O94" i="12"/>
  <c r="K99" i="12"/>
  <c r="L99" i="12"/>
  <c r="M99" i="12"/>
  <c r="N99" i="12"/>
  <c r="O99" i="12"/>
  <c r="K100" i="12"/>
  <c r="L100" i="12"/>
  <c r="M100" i="12"/>
  <c r="N100" i="12"/>
  <c r="O100" i="12"/>
  <c r="K121" i="12"/>
  <c r="L121" i="12"/>
  <c r="M121" i="12"/>
  <c r="N121" i="12"/>
  <c r="O121" i="12"/>
  <c r="K122" i="12"/>
  <c r="L122" i="12"/>
  <c r="M122" i="12"/>
  <c r="N122" i="12"/>
  <c r="O122" i="12"/>
  <c r="K133" i="12"/>
  <c r="L133" i="12"/>
  <c r="M133" i="12"/>
  <c r="N133" i="12"/>
  <c r="O133" i="12"/>
  <c r="F135" i="12"/>
  <c r="K135" i="12"/>
  <c r="L135" i="12"/>
  <c r="M135" i="12"/>
  <c r="N135" i="12"/>
  <c r="O135" i="12"/>
  <c r="K138" i="12"/>
  <c r="L138" i="12"/>
  <c r="M138" i="12"/>
  <c r="N138" i="12"/>
  <c r="O138" i="12"/>
  <c r="K139" i="12"/>
  <c r="L139" i="12"/>
  <c r="M139" i="12"/>
  <c r="N139" i="12"/>
  <c r="O139" i="12"/>
  <c r="K141" i="12"/>
  <c r="L141" i="12"/>
  <c r="M141" i="12"/>
  <c r="N141" i="12"/>
  <c r="O141" i="12"/>
  <c r="K142" i="12"/>
  <c r="L142" i="12"/>
  <c r="M142" i="12"/>
  <c r="N142" i="12"/>
  <c r="O142" i="12"/>
  <c r="K143" i="12"/>
  <c r="L143" i="12"/>
  <c r="M143" i="12"/>
  <c r="N143" i="12"/>
  <c r="O143" i="12"/>
  <c r="K17" i="13"/>
  <c r="L17" i="13"/>
  <c r="M17" i="13"/>
  <c r="N17" i="13"/>
  <c r="O17" i="13"/>
  <c r="K19" i="13"/>
  <c r="L19" i="13"/>
  <c r="M19" i="13"/>
  <c r="N19" i="13"/>
  <c r="O19" i="13"/>
  <c r="K21" i="13"/>
  <c r="L21" i="13"/>
  <c r="M21" i="13"/>
  <c r="N21" i="13"/>
  <c r="O21" i="13"/>
  <c r="K22" i="13"/>
  <c r="L22" i="13"/>
  <c r="M22" i="13"/>
  <c r="N22" i="13"/>
  <c r="O22" i="13"/>
  <c r="K53" i="13"/>
  <c r="L53" i="13"/>
  <c r="M53" i="13"/>
  <c r="N53" i="13"/>
  <c r="O53" i="13"/>
  <c r="K54" i="13"/>
  <c r="L54" i="13"/>
  <c r="M54" i="13"/>
  <c r="N54" i="13"/>
  <c r="O54" i="13"/>
  <c r="K56" i="13"/>
  <c r="L56" i="13"/>
  <c r="M56" i="13"/>
  <c r="N56" i="13"/>
  <c r="O56" i="13"/>
  <c r="K59" i="13"/>
  <c r="L59" i="13"/>
  <c r="M59" i="13"/>
  <c r="N59" i="13"/>
  <c r="O59" i="13"/>
  <c r="K63" i="13"/>
  <c r="L63" i="13"/>
  <c r="M63" i="13"/>
  <c r="N63" i="13"/>
  <c r="O63" i="13"/>
  <c r="K71" i="13"/>
  <c r="L71" i="13"/>
  <c r="M71" i="13"/>
  <c r="N71" i="13"/>
  <c r="O71" i="13"/>
  <c r="K74" i="13"/>
  <c r="L74" i="13"/>
  <c r="M74" i="13"/>
  <c r="N74" i="13"/>
  <c r="O74" i="13"/>
  <c r="K76" i="13"/>
  <c r="L76" i="13"/>
  <c r="M76" i="13"/>
  <c r="N76" i="13"/>
  <c r="O76" i="13"/>
  <c r="K84" i="13"/>
  <c r="L84" i="13"/>
  <c r="M84" i="13"/>
  <c r="N84" i="13"/>
  <c r="O84" i="13"/>
  <c r="K90" i="13"/>
  <c r="L90" i="13"/>
  <c r="M90" i="13"/>
  <c r="N90" i="13"/>
  <c r="O90" i="13"/>
  <c r="K95" i="13"/>
  <c r="L95" i="13"/>
  <c r="M95" i="13"/>
  <c r="N95" i="13"/>
  <c r="O95" i="13"/>
  <c r="K97" i="13"/>
  <c r="L97" i="13"/>
  <c r="M97" i="13"/>
  <c r="N97" i="13"/>
  <c r="O97" i="13"/>
  <c r="K100" i="13"/>
  <c r="L100" i="13"/>
  <c r="M100" i="13"/>
  <c r="N100" i="13"/>
  <c r="O100" i="13"/>
  <c r="K102" i="13"/>
  <c r="L102" i="13"/>
  <c r="M102" i="13"/>
  <c r="N102" i="13"/>
  <c r="O102" i="13"/>
  <c r="K104" i="13"/>
  <c r="L104" i="13"/>
  <c r="M104" i="13"/>
  <c r="N104" i="13"/>
  <c r="O104" i="13"/>
  <c r="L106" i="13"/>
  <c r="M106" i="13"/>
  <c r="N106" i="13"/>
  <c r="O106" i="13"/>
  <c r="K107" i="13"/>
  <c r="L107" i="13"/>
  <c r="M107" i="13"/>
  <c r="N107" i="13"/>
  <c r="O107" i="13"/>
  <c r="H108" i="13"/>
  <c r="K108" i="13"/>
  <c r="L108" i="13"/>
  <c r="M108" i="13"/>
  <c r="N108" i="13"/>
  <c r="O108" i="13"/>
  <c r="K109" i="13"/>
  <c r="L109" i="13"/>
  <c r="M109" i="13"/>
  <c r="N109" i="13"/>
  <c r="O109" i="13"/>
  <c r="K16" i="14"/>
  <c r="L16" i="14"/>
  <c r="M16" i="14"/>
  <c r="N16" i="14"/>
  <c r="O16" i="14"/>
  <c r="K18" i="14"/>
  <c r="L18" i="14"/>
  <c r="M18" i="14"/>
  <c r="N18" i="14"/>
  <c r="O18" i="14"/>
  <c r="K22" i="14"/>
  <c r="L22" i="14"/>
  <c r="M22" i="14"/>
  <c r="N22" i="14"/>
  <c r="O22" i="14"/>
  <c r="K24" i="14"/>
  <c r="L24" i="14"/>
  <c r="M24" i="14"/>
  <c r="N24" i="14"/>
  <c r="O24" i="14"/>
  <c r="K30" i="14"/>
  <c r="L30" i="14"/>
  <c r="M30" i="14"/>
  <c r="N30" i="14"/>
  <c r="O30" i="14"/>
  <c r="K32" i="14"/>
  <c r="L32" i="14"/>
  <c r="M32" i="14"/>
  <c r="N32" i="14"/>
  <c r="O32" i="14"/>
  <c r="K38" i="14"/>
  <c r="L38" i="14"/>
  <c r="M38" i="14"/>
  <c r="N38" i="14"/>
  <c r="O38" i="14"/>
  <c r="K40" i="14"/>
  <c r="L40" i="14"/>
  <c r="M40" i="14"/>
  <c r="N40" i="14"/>
  <c r="O40" i="14"/>
  <c r="K42" i="14"/>
  <c r="L42" i="14"/>
  <c r="M42" i="14"/>
  <c r="N42" i="14"/>
  <c r="O42" i="14"/>
  <c r="K46" i="14"/>
  <c r="L46" i="14"/>
  <c r="M46" i="14"/>
  <c r="N46" i="14"/>
  <c r="O46" i="14"/>
  <c r="K48" i="14"/>
  <c r="L48" i="14"/>
  <c r="M48" i="14"/>
  <c r="N48" i="14"/>
  <c r="O48" i="14"/>
  <c r="K52" i="14"/>
  <c r="L52" i="14"/>
  <c r="M52" i="14"/>
  <c r="N52" i="14"/>
  <c r="O52" i="14"/>
  <c r="K53" i="14"/>
  <c r="L53" i="14"/>
  <c r="M53" i="14"/>
  <c r="N53" i="14"/>
  <c r="O53" i="14"/>
  <c r="K54" i="14"/>
  <c r="L54" i="14"/>
  <c r="M54" i="14"/>
  <c r="N54" i="14"/>
  <c r="O54" i="14"/>
  <c r="K55" i="14"/>
  <c r="L55" i="14"/>
  <c r="M55" i="14"/>
  <c r="N55" i="14"/>
  <c r="O55" i="14"/>
</calcChain>
</file>

<file path=xl/sharedStrings.xml><?xml version="1.0" encoding="utf-8"?>
<sst xmlns="http://schemas.openxmlformats.org/spreadsheetml/2006/main" count="2074" uniqueCount="264">
  <si>
    <t>Income Statement</t>
  </si>
  <si>
    <t>Total</t>
  </si>
  <si>
    <t>%</t>
  </si>
  <si>
    <t>EBITDA</t>
  </si>
  <si>
    <t>CAPEX</t>
  </si>
  <si>
    <t>Constant</t>
  </si>
  <si>
    <t>Unit</t>
  </si>
  <si>
    <t>BALANCE</t>
  </si>
  <si>
    <t>TIME RULER</t>
  </si>
  <si>
    <t>Model column counter</t>
  </si>
  <si>
    <t>counter</t>
  </si>
  <si>
    <t>First model column flag</t>
  </si>
  <si>
    <t>flag</t>
  </si>
  <si>
    <t>FLAGS</t>
  </si>
  <si>
    <t>INPUTS</t>
  </si>
  <si>
    <t>HIPOTESIS</t>
  </si>
  <si>
    <t>Año Inicial</t>
  </si>
  <si>
    <t>Historico</t>
  </si>
  <si>
    <t>Años Proyectados</t>
  </si>
  <si>
    <t>Fecha</t>
  </si>
  <si>
    <t>Años</t>
  </si>
  <si>
    <t>Hipotesis Tecnicas</t>
  </si>
  <si>
    <t>Meses</t>
  </si>
  <si>
    <t>Periodicidad</t>
  </si>
  <si>
    <t>Año de comienzo Historico</t>
  </si>
  <si>
    <t>Año Fin Historico</t>
  </si>
  <si>
    <t>Año fin Proyección</t>
  </si>
  <si>
    <t>Periodo Proyección</t>
  </si>
  <si>
    <t>Flag</t>
  </si>
  <si>
    <t>Periodo</t>
  </si>
  <si>
    <t>Time Label</t>
  </si>
  <si>
    <t>Histórico o Proyección</t>
  </si>
  <si>
    <t>Contador</t>
  </si>
  <si>
    <t>Mas</t>
  </si>
  <si>
    <t>Menos</t>
  </si>
  <si>
    <t>[xxx] balance Incial</t>
  </si>
  <si>
    <t>[incremento en balance]</t>
  </si>
  <si>
    <t>[reducción en balance]</t>
  </si>
  <si>
    <t>[xxx] balance final</t>
  </si>
  <si>
    <t>[xxx] - Inicial balance</t>
  </si>
  <si>
    <t>Pérdidas y ganancias</t>
  </si>
  <si>
    <t>Ventas / Ingresos de Explotación</t>
  </si>
  <si>
    <t>Costes de las Ventas (f)</t>
  </si>
  <si>
    <t>Gastos Ventas, Generales y Administrativos (f)</t>
  </si>
  <si>
    <t>Coste de Materiales (n)</t>
  </si>
  <si>
    <t>Gastos de Personal (n)</t>
  </si>
  <si>
    <t>Amortizaciones (n)</t>
  </si>
  <si>
    <t>Impuestos</t>
  </si>
  <si>
    <t>Gastos Operativos</t>
  </si>
  <si>
    <t>Resultado Financiero</t>
  </si>
  <si>
    <t>Otros Ingresos y Gastos Netos</t>
  </si>
  <si>
    <t>Resultado antes de Impuestos</t>
  </si>
  <si>
    <t>Resultados</t>
  </si>
  <si>
    <t>Margen Bruto</t>
  </si>
  <si>
    <t>Margen Operativo (EBIT)</t>
  </si>
  <si>
    <t>Clasificados por Función</t>
  </si>
  <si>
    <t>Otros Ingresos/Gastos Operativos Netos (f)</t>
  </si>
  <si>
    <t>Clasificados por Naturaleza</t>
  </si>
  <si>
    <t>Otros Ingresos/Gastos Operativos Netos (n)</t>
  </si>
  <si>
    <t>ACTIVO BALANCE</t>
  </si>
  <si>
    <t>Activo  no corriente</t>
  </si>
  <si>
    <t>Activos por impuestos diferidos</t>
  </si>
  <si>
    <t>Activo  corriente</t>
  </si>
  <si>
    <t>Existencias</t>
  </si>
  <si>
    <t>Deudores  comerciales y otras cuentas a cobrar</t>
  </si>
  <si>
    <t>Otros activos corrientes</t>
  </si>
  <si>
    <t>Efectivo y otros medios líquidos equivalentes</t>
  </si>
  <si>
    <t>Provisiones</t>
  </si>
  <si>
    <t>Activos financieros no corrientes</t>
  </si>
  <si>
    <t>TOTAL ACTIVO</t>
  </si>
  <si>
    <t>PASIVO BALANCE</t>
  </si>
  <si>
    <t>Patrimonio neto</t>
  </si>
  <si>
    <t>Pasivo  no corriente</t>
  </si>
  <si>
    <t>Otros pasivos no corrientes</t>
  </si>
  <si>
    <t>Pasivo por Impuestos diferidos</t>
  </si>
  <si>
    <t>Pasivo  corriente</t>
  </si>
  <si>
    <t>Acreedores  comerciales y otras cuentas a pagar</t>
  </si>
  <si>
    <t>Otros pasivos corrientes</t>
  </si>
  <si>
    <t>Capital</t>
  </si>
  <si>
    <t>Reservas</t>
  </si>
  <si>
    <t>Pérdidas y ganancias Ejer. Anteriores</t>
  </si>
  <si>
    <t>TOTAL PASIVO</t>
  </si>
  <si>
    <t>Ingreso Ventas</t>
  </si>
  <si>
    <t>Pago compras</t>
  </si>
  <si>
    <t>Costes fijos</t>
  </si>
  <si>
    <t>Otros Gastos</t>
  </si>
  <si>
    <t xml:space="preserve">Impuestos </t>
  </si>
  <si>
    <t>Caja Operativa</t>
  </si>
  <si>
    <t>Dividendos</t>
  </si>
  <si>
    <t>Beneficio Neto</t>
  </si>
  <si>
    <t>Amortización</t>
  </si>
  <si>
    <t>Inv. Circulante</t>
  </si>
  <si>
    <t>Flujo de Caja Inversiones</t>
  </si>
  <si>
    <t>Nueva Deuda</t>
  </si>
  <si>
    <t>Pago Deuda</t>
  </si>
  <si>
    <t>Flujo de Caja Financiación</t>
  </si>
  <si>
    <t>Ampliaciones Capital</t>
  </si>
  <si>
    <t>Reducciones Capital</t>
  </si>
  <si>
    <t>Flujo de Caja Accionistas</t>
  </si>
  <si>
    <t>Flujo de Caja Operativa</t>
  </si>
  <si>
    <t>CAJA Generada</t>
  </si>
  <si>
    <t>CASH-FLOW (Directo)</t>
  </si>
  <si>
    <t>CASH-FLOW (Indirecto)</t>
  </si>
  <si>
    <t>resta</t>
  </si>
  <si>
    <t>Periodo Histórico</t>
  </si>
  <si>
    <t>Proyección</t>
  </si>
  <si>
    <t>OPEX</t>
  </si>
  <si>
    <t>HIPOTESIS FINANCIERAS</t>
  </si>
  <si>
    <t>Caja Minima</t>
  </si>
  <si>
    <t>Año</t>
  </si>
  <si>
    <t>Dias</t>
  </si>
  <si>
    <t>Periodo medio de Cobro</t>
  </si>
  <si>
    <t>Periodo medio de Pago</t>
  </si>
  <si>
    <t>IVA Repercutido</t>
  </si>
  <si>
    <t>IVA Soportado</t>
  </si>
  <si>
    <t>Rotación de Existencias</t>
  </si>
  <si>
    <t>Depositos</t>
  </si>
  <si>
    <t>Interes LP</t>
  </si>
  <si>
    <t>Positivo</t>
  </si>
  <si>
    <t>Negativo</t>
  </si>
  <si>
    <t>Interes CP</t>
  </si>
  <si>
    <t>IPC</t>
  </si>
  <si>
    <t>F</t>
  </si>
  <si>
    <t>CAPEX NETO Amort</t>
  </si>
  <si>
    <t>Amortización Acumulada</t>
  </si>
  <si>
    <t>Activos intangibles</t>
  </si>
  <si>
    <t>Inmovilizado material</t>
  </si>
  <si>
    <t>Deuda LP</t>
  </si>
  <si>
    <t>Deuda CP</t>
  </si>
  <si>
    <t>Caja Máxima</t>
  </si>
  <si>
    <t>Provisiones Activo</t>
  </si>
  <si>
    <t>Provisiones Pasivo</t>
  </si>
  <si>
    <t>Periodo de Análisis</t>
  </si>
  <si>
    <t>Formatos</t>
  </si>
  <si>
    <t>Totales</t>
  </si>
  <si>
    <t>Numeros</t>
  </si>
  <si>
    <t>Números en miles</t>
  </si>
  <si>
    <t>Calculos</t>
  </si>
  <si>
    <t>Porcentajes</t>
  </si>
  <si>
    <t>Vinculos</t>
  </si>
  <si>
    <t>Pendiente</t>
  </si>
  <si>
    <t>Negrita</t>
  </si>
  <si>
    <t>NEGRO</t>
  </si>
  <si>
    <t>2 decimales</t>
  </si>
  <si>
    <t>contabilidad</t>
  </si>
  <si>
    <t>Azul</t>
  </si>
  <si>
    <t>Rojo</t>
  </si>
  <si>
    <t xml:space="preserve">Negativos </t>
  </si>
  <si>
    <t>Parentesis</t>
  </si>
  <si>
    <t>Profitability Ratios</t>
  </si>
  <si>
    <t>Gross Profit Margins</t>
  </si>
  <si>
    <t>EBITDA Margins</t>
  </si>
  <si>
    <t>EBIT Margins</t>
  </si>
  <si>
    <t>EBT Margins/Pre-Tax Margins</t>
  </si>
  <si>
    <t>Return on Investment Ratios</t>
  </si>
  <si>
    <t>Return on Stockholder's Equity (ROE)</t>
  </si>
  <si>
    <t>Return on Assets (ROA)</t>
  </si>
  <si>
    <t>Return on Invested Capital (RoIC)</t>
  </si>
  <si>
    <t>Liquidity Ratios</t>
  </si>
  <si>
    <t>Current Ratio</t>
  </si>
  <si>
    <t>Quick Ratio</t>
  </si>
  <si>
    <t>Financial Leverage
(Total Liabilities to Equity Ratio)</t>
  </si>
  <si>
    <t>Debt-to-Equity Ratio</t>
  </si>
  <si>
    <t>Debt-to-Capital Ratio</t>
  </si>
  <si>
    <t>Coverage Ratios</t>
  </si>
  <si>
    <t>Interest Coverage Ratio</t>
  </si>
  <si>
    <t>EBIT Coverage Ratio</t>
  </si>
  <si>
    <t>Cash Conversion Cycle (Net Operating Cycle)</t>
  </si>
  <si>
    <t>Periodo de Analisis</t>
  </si>
  <si>
    <t>Net Profits Margins</t>
  </si>
  <si>
    <t>Debt Ratios (Solvencia)</t>
  </si>
  <si>
    <t>x</t>
  </si>
  <si>
    <t>Días</t>
  </si>
  <si>
    <t>DuPont</t>
  </si>
  <si>
    <t>Asset Turnover</t>
  </si>
  <si>
    <t>Leverage Ratio</t>
  </si>
  <si>
    <t>ROE</t>
  </si>
  <si>
    <t>Empresa</t>
  </si>
  <si>
    <t>Concepto</t>
  </si>
  <si>
    <t>€' Mill</t>
  </si>
  <si>
    <t>Variación Caja</t>
  </si>
  <si>
    <t>Growth</t>
  </si>
  <si>
    <t>Ventas</t>
  </si>
  <si>
    <t>Proyeccion</t>
  </si>
  <si>
    <t>Fixed</t>
  </si>
  <si>
    <t>€'Mill</t>
  </si>
  <si>
    <t>Remanente</t>
  </si>
  <si>
    <t>Total Pasivo</t>
  </si>
  <si>
    <t>Necesidad de Financiación</t>
  </si>
  <si>
    <t>Total Activo</t>
  </si>
  <si>
    <t>Previo</t>
  </si>
  <si>
    <t>al Previo</t>
  </si>
  <si>
    <t>PLUG</t>
  </si>
  <si>
    <t>PLUG Caja</t>
  </si>
  <si>
    <t>PLUG Necesidad fianciación</t>
  </si>
  <si>
    <t>Flag Activo=Pasivo</t>
  </si>
  <si>
    <t>FLAG</t>
  </si>
  <si>
    <t>A</t>
  </si>
  <si>
    <t>Equity (Patrimonio Neto)</t>
  </si>
  <si>
    <t>P</t>
  </si>
  <si>
    <t>Caja Inicial</t>
  </si>
  <si>
    <t>Caja Final</t>
  </si>
  <si>
    <t>Cuentas a Cobrar</t>
  </si>
  <si>
    <t>Cuentas a Pagar</t>
  </si>
  <si>
    <t>X</t>
  </si>
  <si>
    <t>Efectivo</t>
  </si>
  <si>
    <t>tesoreria</t>
  </si>
  <si>
    <t>Activos Fijos Bruto</t>
  </si>
  <si>
    <t>Amortizacion Acum</t>
  </si>
  <si>
    <t>Deuda Lp</t>
  </si>
  <si>
    <t>RRPP</t>
  </si>
  <si>
    <t>Crecimiento ventas</t>
  </si>
  <si>
    <t>€'000</t>
  </si>
  <si>
    <t>Costes Ventas</t>
  </si>
  <si>
    <t>Amortizacion</t>
  </si>
  <si>
    <t>ventas</t>
  </si>
  <si>
    <t>Costes Operativos</t>
  </si>
  <si>
    <t>dias</t>
  </si>
  <si>
    <t>Tasa Impositiva</t>
  </si>
  <si>
    <t>Compras</t>
  </si>
  <si>
    <t>Deuda</t>
  </si>
  <si>
    <t>EBIT</t>
  </si>
  <si>
    <t>NOPAT</t>
  </si>
  <si>
    <t>Var Clientes</t>
  </si>
  <si>
    <t>FCL</t>
  </si>
  <si>
    <t>Tax Sostenible</t>
  </si>
  <si>
    <t>Var Proveedores</t>
  </si>
  <si>
    <t>Flujo de Caja Libre</t>
  </si>
  <si>
    <t>Equity</t>
  </si>
  <si>
    <t>Beta</t>
  </si>
  <si>
    <t>WACC</t>
  </si>
  <si>
    <t>ROI</t>
  </si>
  <si>
    <t>TIN</t>
  </si>
  <si>
    <t>g</t>
  </si>
  <si>
    <t>NOPAT*</t>
  </si>
  <si>
    <t>FCL*</t>
  </si>
  <si>
    <t>VR</t>
  </si>
  <si>
    <t>FCL + VR</t>
  </si>
  <si>
    <t>VE</t>
  </si>
  <si>
    <t>Enterprise Value</t>
  </si>
  <si>
    <t>Apalancamiento (Leverage)</t>
  </si>
  <si>
    <t>Initial</t>
  </si>
  <si>
    <t>Risk free</t>
  </si>
  <si>
    <t>Prima de Riesgo</t>
  </si>
  <si>
    <t xml:space="preserve">Beta </t>
  </si>
  <si>
    <t>Beta Desapalancada (Beta u)</t>
  </si>
  <si>
    <t>Beta Deuda (Beta d)</t>
  </si>
  <si>
    <t>Coste Equity Desapalancado (Keu)</t>
  </si>
  <si>
    <t>Ponderacion Equity (We)</t>
  </si>
  <si>
    <t>Ponderación Deuda (Wd)</t>
  </si>
  <si>
    <t>Coste Equity Apalancado (Kel)</t>
  </si>
  <si>
    <t>Coste Deuda (Kd)</t>
  </si>
  <si>
    <t>Coste Deuda sin Tax (Kd*)</t>
  </si>
  <si>
    <t>Factor de descuento</t>
  </si>
  <si>
    <t>Valor de la Compañía</t>
  </si>
  <si>
    <t>Crecimiento</t>
  </si>
  <si>
    <t>Valor Residual</t>
  </si>
  <si>
    <t>g Media</t>
  </si>
  <si>
    <t>CAPEX medio</t>
  </si>
  <si>
    <t>Calculate</t>
  </si>
  <si>
    <t>g max</t>
  </si>
  <si>
    <t>Ahorro Fiscal</t>
  </si>
  <si>
    <t>ValorEquity Desapalancado (Vue)</t>
  </si>
  <si>
    <t>Valor actual Ahorro Fiscal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</si>
</sst>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\ _€_-;\-* #,##0.00\ _€_-;_-* &quot;-&quot;??\ _€_-;_-@_-"/>
    <numFmt numFmtId="164" formatCode="#,##0,;[Red]\-#,##0,;_-* &quot;-&quot;"/>
    <numFmt numFmtId="165" formatCode="#,##0_);\(#,##0\);&quot;-  &quot;;&quot; &quot;@"/>
    <numFmt numFmtId="166" formatCode="#,##0.0_);\(#,##0.0\);&quot;-  &quot;;&quot; &quot;@"/>
    <numFmt numFmtId="167" formatCode="dd\-mm\-yy;@"/>
    <numFmt numFmtId="168" formatCode="#,##0\ _-;\(#,##0\)\ _-;_-* &quot;-&quot;??_-;_-@_-"/>
    <numFmt numFmtId="169" formatCode="#,##0,\ _-;\(#,##0,\)\ _-;_-* &quot;-&quot;??_-;_-@_-"/>
    <numFmt numFmtId="170" formatCode="0.00%_-;\(0.00%\)_-;&quot;-&quot;??_-;_-@_-"/>
    <numFmt numFmtId="171" formatCode="#,##0;\(#,##0\);\-;@"/>
    <numFmt numFmtId="172" formatCode="#,##0.00\ _-;\(#,##0.00\)\ _-;_-* &quot;-&quot;??_-;_-@_-"/>
    <numFmt numFmtId="173" formatCode="#,##0.0\ _-;\(#,##0.0\)\ _-;_-* &quot;-&quot;??_-;_-@_-"/>
    <numFmt numFmtId="174" formatCode="#,##0.000\ _-;\(#,##0.000\)\ _-;_-* &quot;-&quot;??_-;_-@_-"/>
    <numFmt numFmtId="175" formatCode="#,##0.0"/>
    <numFmt numFmtId="176" formatCode="0.0%"/>
    <numFmt numFmtId="177" formatCode="_-* #,##0\ _€_-;\-* #,##0\ _€_-;_-* &quot;-&quot;??\ _€_-;_-@_-"/>
    <numFmt numFmtId="178" formatCode="#,##0.0000\ _-;\(#,##0.0000\)\ _-;_-* &quot;-&quot;??_-;_-@_-"/>
  </numFmts>
  <fonts count="5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6"/>
      <color theme="3"/>
      <name val="Tahoma"/>
      <family val="2"/>
      <charset val="161"/>
    </font>
    <font>
      <sz val="10"/>
      <name val="Arial"/>
      <family val="2"/>
      <charset val="161"/>
    </font>
    <font>
      <sz val="10"/>
      <name val="Tahoma"/>
      <family val="2"/>
      <charset val="161"/>
    </font>
    <font>
      <b/>
      <sz val="11"/>
      <color theme="3"/>
      <name val="Tahoma"/>
      <family val="2"/>
      <charset val="161"/>
    </font>
    <font>
      <b/>
      <sz val="10"/>
      <color theme="3"/>
      <name val="Tahoma"/>
      <family val="2"/>
      <charset val="161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b/>
      <sz val="10"/>
      <name val="Arial"/>
      <family val="2"/>
      <charset val="16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0"/>
      <name val="Arial"/>
      <family val="2"/>
    </font>
    <font>
      <u/>
      <sz val="10"/>
      <name val="Arial"/>
      <family val="2"/>
    </font>
    <font>
      <b/>
      <sz val="10"/>
      <color rgb="FF0000FF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0"/>
      <color rgb="FF3366FF"/>
      <name val="Arial"/>
      <family val="2"/>
      <charset val="161"/>
    </font>
    <font>
      <u/>
      <sz val="10"/>
      <color rgb="FF3366FF"/>
      <name val="Arial"/>
      <family val="2"/>
    </font>
    <font>
      <sz val="10"/>
      <color rgb="FF3366FF"/>
      <name val="Arial"/>
      <family val="2"/>
      <charset val="161"/>
    </font>
    <font>
      <sz val="12"/>
      <color rgb="FF3366FF"/>
      <name val="Calibri"/>
      <family val="2"/>
      <scheme val="minor"/>
    </font>
    <font>
      <i/>
      <sz val="10"/>
      <name val="Arial"/>
      <family val="2"/>
    </font>
    <font>
      <sz val="10"/>
      <color rgb="FFFF0000"/>
      <name val="Arial"/>
      <family val="2"/>
    </font>
    <font>
      <sz val="11"/>
      <color rgb="FF3366FF"/>
      <name val="Calibri"/>
      <family val="2"/>
      <scheme val="minor"/>
    </font>
    <font>
      <i/>
      <sz val="10"/>
      <color rgb="FF3366FF"/>
      <name val="Arial"/>
      <family val="2"/>
    </font>
    <font>
      <b/>
      <sz val="10"/>
      <color rgb="FFFF0000"/>
      <name val="Arial"/>
      <family val="2"/>
      <charset val="161"/>
    </font>
    <font>
      <i/>
      <sz val="10"/>
      <color rgb="FFFF0000"/>
      <name val="Arial"/>
      <family val="2"/>
    </font>
    <font>
      <b/>
      <sz val="10"/>
      <color theme="3"/>
      <name val="Arial"/>
      <family val="2"/>
    </font>
    <font>
      <sz val="10"/>
      <color theme="1"/>
      <name val="Arial"/>
      <family val="2"/>
    </font>
    <font>
      <b/>
      <u/>
      <sz val="12"/>
      <name val="Times New Roman"/>
      <family val="1"/>
    </font>
    <font>
      <sz val="10"/>
      <color rgb="FFFF0000"/>
      <name val="Arial"/>
      <family val="2"/>
      <charset val="161"/>
    </font>
    <font>
      <sz val="10"/>
      <name val="Arial"/>
      <family val="2"/>
    </font>
    <font>
      <sz val="10"/>
      <color rgb="FF0070C0"/>
      <name val="Arial"/>
      <family val="2"/>
      <charset val="161"/>
    </font>
    <font>
      <b/>
      <i/>
      <sz val="10"/>
      <name val="Arial"/>
    </font>
    <font>
      <b/>
      <u/>
      <sz val="10"/>
      <name val="Arial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/>
      <top/>
      <bottom/>
      <diagonal/>
    </border>
  </borders>
  <cellStyleXfs count="1578">
    <xf numFmtId="0" fontId="0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6" borderId="11" applyNumberFormat="0" applyAlignment="0" applyProtection="0"/>
    <xf numFmtId="0" fontId="11" fillId="7" borderId="12" applyNumberFormat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4" fillId="5" borderId="11" applyNumberFormat="0" applyAlignment="0" applyProtection="0"/>
    <xf numFmtId="0" fontId="15" fillId="0" borderId="13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8" borderId="14" applyNumberFormat="0" applyFont="0" applyAlignment="0" applyProtection="0"/>
    <xf numFmtId="0" fontId="16" fillId="6" borderId="15" applyNumberFormat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3" fillId="15" borderId="0" applyNumberFormat="0" applyBorder="0" applyAlignment="0" applyProtection="0"/>
    <xf numFmtId="0" fontId="34" fillId="16" borderId="18" applyNumberFormat="0" applyAlignment="0" applyProtection="0"/>
    <xf numFmtId="0" fontId="35" fillId="17" borderId="19" applyNumberFormat="0" applyAlignment="0" applyProtection="0"/>
    <xf numFmtId="0" fontId="36" fillId="17" borderId="18" applyNumberFormat="0" applyAlignment="0" applyProtection="0"/>
    <xf numFmtId="0" fontId="37" fillId="0" borderId="20" applyNumberFormat="0" applyFill="0" applyAlignment="0" applyProtection="0"/>
    <xf numFmtId="0" fontId="38" fillId="18" borderId="21" applyNumberFormat="0" applyAlignment="0" applyProtection="0"/>
    <xf numFmtId="0" fontId="39" fillId="0" borderId="0" applyNumberFormat="0" applyFill="0" applyBorder="0" applyAlignment="0" applyProtection="0"/>
    <xf numFmtId="0" fontId="1" fillId="19" borderId="22" applyNumberFormat="0" applyFont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8" fontId="19" fillId="0" borderId="0">
      <alignment vertical="top"/>
    </xf>
    <xf numFmtId="168" fontId="5" fillId="0" borderId="0">
      <alignment vertical="top"/>
    </xf>
    <xf numFmtId="173" fontId="5" fillId="0" borderId="0">
      <alignment vertical="top"/>
    </xf>
    <xf numFmtId="170" fontId="45" fillId="0" borderId="0">
      <alignment vertical="top"/>
    </xf>
    <xf numFmtId="168" fontId="41" fillId="0" borderId="0">
      <alignment vertical="top"/>
    </xf>
    <xf numFmtId="168" fontId="43" fillId="0" borderId="0">
      <alignment vertical="top"/>
    </xf>
    <xf numFmtId="173" fontId="43" fillId="0" borderId="0">
      <alignment vertical="top"/>
    </xf>
    <xf numFmtId="170" fontId="48" fillId="0" borderId="0">
      <alignment vertical="top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9" fontId="43" fillId="0" borderId="0">
      <alignment vertical="top"/>
    </xf>
    <xf numFmtId="169" fontId="5" fillId="0" borderId="0">
      <alignment vertical="top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225">
    <xf numFmtId="0" fontId="0" fillId="0" borderId="0" xfId="0"/>
    <xf numFmtId="0" fontId="43" fillId="0" borderId="0" xfId="0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0" fontId="44" fillId="0" borderId="0" xfId="0" applyFont="1" applyAlignment="1">
      <alignment vertical="top"/>
    </xf>
    <xf numFmtId="0" fontId="43" fillId="0" borderId="0" xfId="0" applyFont="1" applyAlignment="1">
      <alignment vertical="top"/>
    </xf>
    <xf numFmtId="0" fontId="42" fillId="0" borderId="0" xfId="0" applyFont="1" applyFill="1" applyAlignment="1">
      <alignment vertical="top"/>
    </xf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6" fillId="0" borderId="0" xfId="0" applyFont="1" applyAlignment="1"/>
    <xf numFmtId="0" fontId="7" fillId="0" borderId="1" xfId="0" applyNumberFormat="1" applyFont="1" applyFill="1" applyBorder="1" applyAlignment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7" fillId="0" borderId="4" xfId="0" applyNumberFormat="1" applyFont="1" applyFill="1" applyBorder="1" applyAlignment="1"/>
    <xf numFmtId="0" fontId="8" fillId="0" borderId="2" xfId="0" applyFont="1" applyFill="1" applyBorder="1" applyAlignment="1"/>
    <xf numFmtId="0" fontId="8" fillId="0" borderId="3" xfId="0" applyFont="1" applyFill="1" applyBorder="1" applyAlignment="1"/>
    <xf numFmtId="0" fontId="6" fillId="0" borderId="5" xfId="0" applyFont="1" applyBorder="1" applyAlignment="1"/>
    <xf numFmtId="0" fontId="6" fillId="0" borderId="8" xfId="0" applyFont="1" applyBorder="1" applyAlignment="1"/>
    <xf numFmtId="164" fontId="6" fillId="0" borderId="6" xfId="0" applyNumberFormat="1" applyFont="1" applyBorder="1" applyAlignment="1" applyProtection="1">
      <alignment horizontal="center"/>
      <protection locked="0" hidden="1"/>
    </xf>
    <xf numFmtId="164" fontId="6" fillId="0" borderId="7" xfId="0" applyNumberFormat="1" applyFont="1" applyBorder="1" applyAlignment="1" applyProtection="1">
      <alignment horizontal="center"/>
      <protection locked="0" hidden="1"/>
    </xf>
    <xf numFmtId="0" fontId="6" fillId="0" borderId="0" xfId="0" applyFont="1" applyAlignment="1">
      <alignment horizontal="center"/>
    </xf>
    <xf numFmtId="0" fontId="22" fillId="0" borderId="0" xfId="0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0" fontId="5" fillId="0" borderId="0" xfId="0" applyFont="1" applyFill="1" applyAlignment="1">
      <alignment horizontal="right" vertical="top"/>
    </xf>
    <xf numFmtId="0" fontId="5" fillId="0" borderId="0" xfId="0" applyFont="1" applyFill="1" applyAlignment="1">
      <alignment vertical="top"/>
    </xf>
    <xf numFmtId="0" fontId="23" fillId="0" borderId="0" xfId="0" applyFont="1" applyFill="1" applyAlignment="1">
      <alignment horizontal="right" vertical="top"/>
    </xf>
    <xf numFmtId="0" fontId="5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19" fillId="0" borderId="0" xfId="0" applyFont="1" applyFill="1" applyBorder="1" applyAlignment="1">
      <alignment vertical="top"/>
    </xf>
    <xf numFmtId="0" fontId="23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horizontal="right" vertical="top"/>
    </xf>
    <xf numFmtId="0" fontId="19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vertical="top"/>
    </xf>
    <xf numFmtId="0" fontId="5" fillId="9" borderId="0" xfId="0" applyFont="1" applyFill="1" applyAlignment="1">
      <alignment horizontal="right" vertical="top"/>
    </xf>
    <xf numFmtId="0" fontId="5" fillId="0" borderId="0" xfId="0" applyFont="1" applyFill="1" applyBorder="1" applyAlignment="1">
      <alignment horizontal="right" vertical="top"/>
    </xf>
    <xf numFmtId="0" fontId="19" fillId="0" borderId="0" xfId="0" applyFont="1" applyFill="1" applyBorder="1" applyAlignment="1">
      <alignment horizontal="right" vertical="top"/>
    </xf>
    <xf numFmtId="0" fontId="19" fillId="0" borderId="0" xfId="0" applyFont="1" applyFill="1" applyBorder="1" applyAlignment="1">
      <alignment vertical="top"/>
    </xf>
    <xf numFmtId="0" fontId="5" fillId="0" borderId="0" xfId="0" applyNumberFormat="1" applyFont="1" applyFill="1" applyBorder="1" applyAlignment="1">
      <alignment vertical="top"/>
    </xf>
    <xf numFmtId="0" fontId="23" fillId="0" borderId="0" xfId="0" applyFont="1" applyFill="1" applyBorder="1" applyAlignment="1">
      <alignment vertical="top"/>
    </xf>
    <xf numFmtId="0" fontId="19" fillId="0" borderId="0" xfId="0" applyFont="1" applyAlignment="1">
      <alignment horizontal="right" vertical="top"/>
    </xf>
    <xf numFmtId="0" fontId="19" fillId="0" borderId="16" xfId="0" applyFont="1" applyBorder="1" applyAlignment="1">
      <alignment vertical="top"/>
    </xf>
    <xf numFmtId="0" fontId="23" fillId="0" borderId="16" xfId="0" applyFont="1" applyBorder="1" applyAlignment="1">
      <alignment vertical="top"/>
    </xf>
    <xf numFmtId="0" fontId="5" fillId="0" borderId="16" xfId="0" applyFont="1" applyBorder="1" applyAlignment="1">
      <alignment horizontal="right" vertical="top"/>
    </xf>
    <xf numFmtId="0" fontId="5" fillId="10" borderId="16" xfId="0" applyFont="1" applyFill="1" applyBorder="1" applyAlignment="1">
      <alignment vertical="top"/>
    </xf>
    <xf numFmtId="0" fontId="5" fillId="11" borderId="16" xfId="0" applyFont="1" applyFill="1" applyBorder="1" applyAlignment="1">
      <alignment vertical="top"/>
    </xf>
    <xf numFmtId="0" fontId="5" fillId="0" borderId="16" xfId="0" applyFont="1" applyFill="1" applyBorder="1" applyAlignment="1">
      <alignment vertical="top"/>
    </xf>
    <xf numFmtId="0" fontId="5" fillId="0" borderId="16" xfId="0" applyFont="1" applyBorder="1" applyAlignment="1">
      <alignment vertical="top"/>
    </xf>
    <xf numFmtId="165" fontId="24" fillId="0" borderId="0" xfId="0" applyNumberFormat="1" applyFont="1" applyBorder="1" applyAlignment="1">
      <alignment vertical="top"/>
    </xf>
    <xf numFmtId="165" fontId="25" fillId="0" borderId="0" xfId="0" applyNumberFormat="1" applyFont="1" applyBorder="1" applyAlignment="1">
      <alignment vertical="top"/>
    </xf>
    <xf numFmtId="165" fontId="26" fillId="0" borderId="0" xfId="0" applyNumberFormat="1" applyFont="1" applyBorder="1" applyAlignment="1">
      <alignment horizontal="right" vertical="top"/>
    </xf>
    <xf numFmtId="165" fontId="26" fillId="0" borderId="0" xfId="0" applyNumberFormat="1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5" fillId="0" borderId="0" xfId="0" applyFont="1" applyBorder="1" applyAlignment="1">
      <alignment horizontal="right" vertical="top"/>
    </xf>
    <xf numFmtId="0" fontId="5" fillId="0" borderId="0" xfId="0" applyFont="1" applyBorder="1" applyAlignment="1">
      <alignment vertical="top"/>
    </xf>
    <xf numFmtId="0" fontId="5" fillId="10" borderId="0" xfId="0" applyFont="1" applyFill="1" applyBorder="1" applyAlignment="1">
      <alignment vertical="top"/>
    </xf>
    <xf numFmtId="0" fontId="19" fillId="10" borderId="0" xfId="0" applyFont="1" applyFill="1" applyBorder="1" applyAlignment="1">
      <alignment vertical="top"/>
    </xf>
    <xf numFmtId="0" fontId="23" fillId="10" borderId="0" xfId="0" applyFont="1" applyFill="1" applyBorder="1" applyAlignment="1">
      <alignment vertical="top"/>
    </xf>
    <xf numFmtId="0" fontId="5" fillId="10" borderId="0" xfId="0" applyFont="1" applyFill="1" applyBorder="1" applyAlignment="1">
      <alignment horizontal="right" vertical="top"/>
    </xf>
    <xf numFmtId="0" fontId="19" fillId="0" borderId="17" xfId="0" applyFont="1" applyBorder="1" applyAlignment="1">
      <alignment vertical="top"/>
    </xf>
    <xf numFmtId="0" fontId="23" fillId="0" borderId="17" xfId="0" applyFont="1" applyBorder="1" applyAlignment="1">
      <alignment vertical="top"/>
    </xf>
    <xf numFmtId="0" fontId="5" fillId="0" borderId="17" xfId="0" applyFont="1" applyBorder="1" applyAlignment="1">
      <alignment horizontal="right" vertical="top"/>
    </xf>
    <xf numFmtId="0" fontId="5" fillId="10" borderId="17" xfId="0" applyFont="1" applyFill="1" applyBorder="1" applyAlignment="1">
      <alignment vertical="top"/>
    </xf>
    <xf numFmtId="0" fontId="5" fillId="0" borderId="17" xfId="0" applyFont="1" applyBorder="1" applyAlignment="1">
      <alignment vertical="top"/>
    </xf>
    <xf numFmtId="0" fontId="5" fillId="0" borderId="17" xfId="0" applyFont="1" applyFill="1" applyBorder="1" applyAlignment="1">
      <alignment vertical="top"/>
    </xf>
    <xf numFmtId="0" fontId="5" fillId="9" borderId="17" xfId="0" applyFont="1" applyFill="1" applyBorder="1" applyAlignment="1">
      <alignment vertical="top"/>
    </xf>
    <xf numFmtId="0" fontId="19" fillId="12" borderId="0" xfId="0" applyFont="1" applyFill="1" applyAlignment="1">
      <alignment vertical="top"/>
    </xf>
    <xf numFmtId="0" fontId="23" fillId="12" borderId="0" xfId="0" applyFont="1" applyFill="1" applyAlignment="1">
      <alignment vertical="top"/>
    </xf>
    <xf numFmtId="0" fontId="5" fillId="12" borderId="0" xfId="0" applyFont="1" applyFill="1" applyAlignment="1">
      <alignment horizontal="right" vertical="top"/>
    </xf>
    <xf numFmtId="0" fontId="5" fillId="12" borderId="0" xfId="0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19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vertical="top"/>
    </xf>
    <xf numFmtId="0" fontId="5" fillId="0" borderId="0" xfId="0" applyFont="1" applyFill="1" applyAlignment="1">
      <alignment vertical="top"/>
    </xf>
    <xf numFmtId="0" fontId="0" fillId="13" borderId="0" xfId="0" applyFont="1" applyFill="1" applyAlignment="1">
      <alignment vertical="top"/>
    </xf>
    <xf numFmtId="0" fontId="0" fillId="0" borderId="0" xfId="0" applyFont="1" applyFill="1" applyAlignment="1">
      <alignment vertical="top"/>
    </xf>
    <xf numFmtId="0" fontId="23" fillId="0" borderId="0" xfId="0" applyFont="1" applyAlignment="1">
      <alignment vertical="top"/>
    </xf>
    <xf numFmtId="0" fontId="19" fillId="12" borderId="0" xfId="0" applyFont="1" applyFill="1"/>
    <xf numFmtId="0" fontId="5" fillId="0" borderId="0" xfId="0" applyFont="1" applyFill="1" applyBorder="1" applyAlignment="1">
      <alignment vertical="top"/>
    </xf>
    <xf numFmtId="0" fontId="0" fillId="0" borderId="0" xfId="0" applyFont="1" applyBorder="1" applyAlignment="1">
      <alignment horizontal="right" vertical="top"/>
    </xf>
    <xf numFmtId="0" fontId="0" fillId="0" borderId="0" xfId="0" applyFont="1" applyBorder="1" applyAlignment="1">
      <alignment vertical="top"/>
    </xf>
    <xf numFmtId="0" fontId="27" fillId="0" borderId="0" xfId="0" applyFont="1" applyBorder="1" applyAlignment="1">
      <alignment vertical="top"/>
    </xf>
    <xf numFmtId="166" fontId="19" fillId="0" borderId="0" xfId="0" applyNumberFormat="1" applyFont="1" applyFill="1" applyAlignment="1">
      <alignment vertical="top"/>
    </xf>
    <xf numFmtId="166" fontId="19" fillId="0" borderId="0" xfId="0" applyNumberFormat="1" applyFont="1" applyAlignment="1">
      <alignment vertical="top"/>
    </xf>
    <xf numFmtId="166" fontId="23" fillId="0" borderId="0" xfId="0" applyNumberFormat="1" applyFont="1" applyAlignment="1">
      <alignment vertical="top"/>
    </xf>
    <xf numFmtId="166" fontId="5" fillId="0" borderId="0" xfId="0" applyNumberFormat="1" applyFont="1" applyAlignment="1">
      <alignment horizontal="right" vertical="top"/>
    </xf>
    <xf numFmtId="166" fontId="5" fillId="0" borderId="0" xfId="0" applyNumberFormat="1" applyFont="1" applyAlignment="1">
      <alignment vertical="top"/>
    </xf>
    <xf numFmtId="166" fontId="5" fillId="9" borderId="0" xfId="0" applyNumberFormat="1" applyFont="1" applyFill="1" applyAlignment="1">
      <alignment vertical="top"/>
    </xf>
    <xf numFmtId="0" fontId="28" fillId="0" borderId="0" xfId="0" applyFont="1" applyFill="1" applyAlignment="1">
      <alignment vertical="top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7" fillId="0" borderId="0" xfId="0" applyFont="1" applyAlignment="1">
      <alignment horizontal="right" vertical="top"/>
    </xf>
    <xf numFmtId="0" fontId="27" fillId="0" borderId="0" xfId="0" applyFont="1" applyAlignment="1">
      <alignment vertical="top"/>
    </xf>
    <xf numFmtId="0" fontId="27" fillId="0" borderId="0" xfId="0" applyFont="1" applyFill="1" applyAlignment="1">
      <alignment vertical="top"/>
    </xf>
    <xf numFmtId="0" fontId="28" fillId="0" borderId="0" xfId="0" applyFont="1" applyFill="1" applyAlignment="1">
      <alignment vertical="top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7" fillId="0" borderId="0" xfId="0" applyFont="1" applyAlignment="1">
      <alignment horizontal="right" vertical="top"/>
    </xf>
    <xf numFmtId="0" fontId="27" fillId="0" borderId="0" xfId="0" applyFont="1" applyAlignment="1">
      <alignment vertical="top"/>
    </xf>
    <xf numFmtId="0" fontId="27" fillId="0" borderId="0" xfId="0" applyFont="1" applyFill="1" applyAlignment="1">
      <alignment vertical="top"/>
    </xf>
    <xf numFmtId="0" fontId="5" fillId="0" borderId="0" xfId="0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0" fontId="5" fillId="0" borderId="0" xfId="0" applyFont="1" applyFill="1" applyAlignment="1">
      <alignment horizontal="right" vertical="top"/>
    </xf>
    <xf numFmtId="0" fontId="29" fillId="0" borderId="0" xfId="0" applyFont="1" applyFill="1" applyAlignment="1">
      <alignment vertical="top"/>
    </xf>
    <xf numFmtId="0" fontId="27" fillId="0" borderId="0" xfId="0" applyFont="1" applyFill="1" applyAlignment="1">
      <alignment horizontal="right" vertical="top"/>
    </xf>
    <xf numFmtId="0" fontId="23" fillId="0" borderId="0" xfId="0" applyFont="1" applyFill="1" applyAlignment="1">
      <alignment vertical="top"/>
    </xf>
    <xf numFmtId="0" fontId="5" fillId="0" borderId="0" xfId="0" applyFont="1" applyFill="1" applyAlignment="1">
      <alignment horizontal="right" vertical="top"/>
    </xf>
    <xf numFmtId="0" fontId="27" fillId="0" borderId="0" xfId="0" applyNumberFormat="1" applyFont="1" applyAlignment="1">
      <alignment vertical="top"/>
    </xf>
    <xf numFmtId="167" fontId="5" fillId="13" borderId="0" xfId="0" applyNumberFormat="1" applyFont="1" applyFill="1" applyAlignment="1">
      <alignment vertical="top"/>
    </xf>
    <xf numFmtId="14" fontId="27" fillId="0" borderId="0" xfId="0" applyNumberFormat="1" applyFont="1" applyAlignment="1">
      <alignment vertical="top"/>
    </xf>
    <xf numFmtId="0" fontId="5" fillId="0" borderId="0" xfId="0" applyNumberFormat="1" applyFont="1" applyAlignment="1">
      <alignment vertical="top"/>
    </xf>
    <xf numFmtId="0" fontId="5" fillId="0" borderId="0" xfId="0" applyNumberFormat="1" applyFont="1" applyFill="1" applyAlignment="1">
      <alignment vertical="top"/>
    </xf>
    <xf numFmtId="165" fontId="5" fillId="0" borderId="0" xfId="0" applyNumberFormat="1" applyFont="1" applyFill="1" applyBorder="1" applyAlignment="1">
      <alignment vertical="top"/>
    </xf>
    <xf numFmtId="165" fontId="19" fillId="0" borderId="0" xfId="0" applyNumberFormat="1" applyFont="1" applyFill="1" applyBorder="1" applyAlignment="1">
      <alignment vertical="top"/>
    </xf>
    <xf numFmtId="0" fontId="31" fillId="0" borderId="0" xfId="0" applyFont="1"/>
    <xf numFmtId="0" fontId="30" fillId="0" borderId="0" xfId="0" applyFont="1"/>
    <xf numFmtId="0" fontId="30" fillId="0" borderId="0" xfId="0" applyFont="1" applyAlignment="1">
      <alignment horizontal="left" vertical="justify" indent="3"/>
    </xf>
    <xf numFmtId="0" fontId="3" fillId="0" borderId="0" xfId="0" applyFont="1"/>
    <xf numFmtId="0" fontId="5" fillId="0" borderId="0" xfId="167" applyNumberFormat="1" applyFont="1" applyAlignment="1">
      <alignment vertical="top"/>
    </xf>
    <xf numFmtId="0" fontId="43" fillId="0" borderId="0" xfId="0" applyFont="1" applyFill="1" applyAlignment="1">
      <alignment vertical="top"/>
    </xf>
    <xf numFmtId="0" fontId="46" fillId="0" borderId="0" xfId="0" applyFont="1" applyAlignment="1">
      <alignment vertical="top"/>
    </xf>
    <xf numFmtId="0" fontId="47" fillId="0" borderId="0" xfId="0" applyFont="1" applyAlignment="1">
      <alignment horizontal="left" vertical="justify" indent="3"/>
    </xf>
    <xf numFmtId="9" fontId="5" fillId="0" borderId="0" xfId="0" applyNumberFormat="1" applyFont="1" applyAlignment="1">
      <alignment vertical="top"/>
    </xf>
    <xf numFmtId="0" fontId="44" fillId="0" borderId="0" xfId="0" applyFont="1"/>
    <xf numFmtId="9" fontId="5" fillId="0" borderId="0" xfId="0" applyNumberFormat="1" applyFont="1" applyFill="1" applyAlignment="1">
      <alignment vertical="top"/>
    </xf>
    <xf numFmtId="10" fontId="5" fillId="0" borderId="0" xfId="0" applyNumberFormat="1" applyFont="1" applyAlignment="1">
      <alignment vertical="top"/>
    </xf>
    <xf numFmtId="10" fontId="5" fillId="0" borderId="0" xfId="0" applyNumberFormat="1" applyFont="1" applyFill="1" applyAlignment="1">
      <alignment vertical="top"/>
    </xf>
    <xf numFmtId="9" fontId="45" fillId="0" borderId="0" xfId="0" applyNumberFormat="1" applyFont="1" applyFill="1" applyAlignment="1">
      <alignment vertical="top"/>
    </xf>
    <xf numFmtId="10" fontId="45" fillId="0" borderId="0" xfId="0" applyNumberFormat="1" applyFont="1" applyAlignment="1">
      <alignment vertical="top"/>
    </xf>
    <xf numFmtId="0" fontId="0" fillId="20" borderId="0" xfId="0" applyFill="1" applyAlignment="1">
      <alignment vertical="top"/>
    </xf>
    <xf numFmtId="0" fontId="49" fillId="0" borderId="0" xfId="0" applyFont="1" applyAlignment="1">
      <alignment vertical="top"/>
    </xf>
    <xf numFmtId="0" fontId="46" fillId="0" borderId="0" xfId="0" applyFont="1" applyAlignment="1">
      <alignment horizontal="right" vertical="top"/>
    </xf>
    <xf numFmtId="10" fontId="46" fillId="0" borderId="0" xfId="0" applyNumberFormat="1" applyFont="1" applyAlignment="1">
      <alignment vertical="top"/>
    </xf>
    <xf numFmtId="0" fontId="39" fillId="20" borderId="0" xfId="0" applyFont="1" applyFill="1" applyAlignment="1">
      <alignment vertical="top"/>
    </xf>
    <xf numFmtId="0" fontId="39" fillId="0" borderId="0" xfId="0" applyFont="1"/>
    <xf numFmtId="164" fontId="0" fillId="0" borderId="0" xfId="0" applyNumberFormat="1"/>
    <xf numFmtId="0" fontId="0" fillId="0" borderId="0" xfId="0" applyNumberFormat="1"/>
    <xf numFmtId="168" fontId="19" fillId="0" borderId="0" xfId="0" applyNumberFormat="1" applyFont="1" applyAlignment="1">
      <alignment vertical="top"/>
    </xf>
    <xf numFmtId="168" fontId="5" fillId="0" borderId="0" xfId="0" applyNumberFormat="1" applyFont="1" applyAlignment="1">
      <alignment vertical="top"/>
    </xf>
    <xf numFmtId="169" fontId="5" fillId="0" borderId="0" xfId="0" applyNumberFormat="1" applyFont="1" applyAlignment="1">
      <alignment vertical="top"/>
    </xf>
    <xf numFmtId="170" fontId="45" fillId="0" borderId="0" xfId="0" applyNumberFormat="1" applyFont="1" applyAlignment="1">
      <alignment vertical="top"/>
    </xf>
    <xf numFmtId="168" fontId="41" fillId="0" borderId="0" xfId="0" applyNumberFormat="1" applyFont="1" applyAlignment="1">
      <alignment vertical="top"/>
    </xf>
    <xf numFmtId="168" fontId="43" fillId="0" borderId="0" xfId="0" applyNumberFormat="1" applyFont="1" applyAlignment="1">
      <alignment vertical="top"/>
    </xf>
    <xf numFmtId="169" fontId="43" fillId="0" borderId="0" xfId="0" applyNumberFormat="1" applyFont="1" applyAlignment="1">
      <alignment vertical="top"/>
    </xf>
    <xf numFmtId="170" fontId="48" fillId="0" borderId="0" xfId="0" applyNumberFormat="1" applyFont="1" applyAlignment="1">
      <alignment vertical="top"/>
    </xf>
    <xf numFmtId="168" fontId="49" fillId="0" borderId="0" xfId="0" applyNumberFormat="1" applyFont="1" applyAlignment="1">
      <alignment vertical="top"/>
    </xf>
    <xf numFmtId="168" fontId="46" fillId="0" borderId="0" xfId="0" applyNumberFormat="1" applyFont="1" applyAlignment="1">
      <alignment vertical="top"/>
    </xf>
    <xf numFmtId="169" fontId="46" fillId="0" borderId="0" xfId="0" applyNumberFormat="1" applyFont="1" applyAlignment="1">
      <alignment vertical="top"/>
    </xf>
    <xf numFmtId="170" fontId="50" fillId="0" borderId="0" xfId="0" applyNumberFormat="1" applyFont="1" applyAlignment="1">
      <alignment vertical="top"/>
    </xf>
    <xf numFmtId="173" fontId="5" fillId="0" borderId="0" xfId="918">
      <alignment vertical="top"/>
    </xf>
    <xf numFmtId="173" fontId="19" fillId="0" borderId="0" xfId="918" applyFont="1">
      <alignment vertical="top"/>
    </xf>
    <xf numFmtId="168" fontId="5" fillId="0" borderId="0" xfId="917">
      <alignment vertical="top"/>
    </xf>
    <xf numFmtId="173" fontId="43" fillId="0" borderId="0" xfId="922">
      <alignment vertical="top"/>
    </xf>
    <xf numFmtId="170" fontId="45" fillId="0" borderId="0" xfId="919">
      <alignment vertical="top"/>
    </xf>
    <xf numFmtId="168" fontId="43" fillId="0" borderId="0" xfId="921">
      <alignment vertical="top"/>
    </xf>
    <xf numFmtId="168" fontId="19" fillId="0" borderId="0" xfId="916">
      <alignment vertical="top"/>
    </xf>
    <xf numFmtId="173" fontId="41" fillId="0" borderId="0" xfId="922" applyFont="1">
      <alignment vertical="top"/>
    </xf>
    <xf numFmtId="0" fontId="3" fillId="20" borderId="0" xfId="0" applyFont="1" applyFill="1" applyAlignment="1">
      <alignment vertical="top"/>
    </xf>
    <xf numFmtId="0" fontId="52" fillId="0" borderId="0" xfId="0" applyFont="1" applyBorder="1" applyAlignment="1"/>
    <xf numFmtId="9" fontId="52" fillId="0" borderId="0" xfId="0" applyNumberFormat="1" applyFont="1" applyBorder="1" applyAlignment="1">
      <alignment vertical="center"/>
    </xf>
    <xf numFmtId="9" fontId="52" fillId="0" borderId="0" xfId="0" applyNumberFormat="1" applyFont="1" applyBorder="1" applyAlignment="1"/>
    <xf numFmtId="171" fontId="52" fillId="0" borderId="0" xfId="0" applyNumberFormat="1" applyFont="1" applyBorder="1" applyAlignment="1"/>
    <xf numFmtId="0" fontId="52" fillId="0" borderId="0" xfId="0" applyFont="1" applyBorder="1" applyAlignment="1">
      <alignment vertical="center"/>
    </xf>
    <xf numFmtId="0" fontId="51" fillId="0" borderId="0" xfId="0" applyFont="1" applyBorder="1" applyAlignment="1"/>
    <xf numFmtId="0" fontId="52" fillId="0" borderId="0" xfId="0" applyFont="1" applyBorder="1" applyAlignment="1">
      <alignment vertical="center" wrapText="1"/>
    </xf>
    <xf numFmtId="9" fontId="0" fillId="0" borderId="0" xfId="0" applyNumberFormat="1" applyBorder="1" applyAlignment="1"/>
    <xf numFmtId="0" fontId="0" fillId="0" borderId="0" xfId="0" applyAlignment="1">
      <alignment vertical="top"/>
    </xf>
    <xf numFmtId="172" fontId="5" fillId="0" borderId="0" xfId="917" applyNumberFormat="1">
      <alignment vertical="top"/>
    </xf>
    <xf numFmtId="170" fontId="48" fillId="0" borderId="0" xfId="923">
      <alignment vertical="top"/>
    </xf>
    <xf numFmtId="0" fontId="6" fillId="21" borderId="0" xfId="0" applyFont="1" applyFill="1" applyAlignment="1"/>
    <xf numFmtId="0" fontId="53" fillId="21" borderId="23" xfId="0" applyFont="1" applyFill="1" applyBorder="1"/>
    <xf numFmtId="0" fontId="0" fillId="21" borderId="0" xfId="0" applyFill="1"/>
    <xf numFmtId="164" fontId="6" fillId="21" borderId="0" xfId="0" applyNumberFormat="1" applyFont="1" applyFill="1" applyBorder="1" applyAlignment="1" applyProtection="1">
      <alignment horizontal="center"/>
      <protection locked="0"/>
    </xf>
    <xf numFmtId="164" fontId="6" fillId="21" borderId="9" xfId="0" applyNumberFormat="1" applyFont="1" applyFill="1" applyBorder="1" applyAlignment="1" applyProtection="1">
      <alignment horizontal="center"/>
      <protection locked="0"/>
    </xf>
    <xf numFmtId="0" fontId="6" fillId="21" borderId="10" xfId="0" applyFont="1" applyFill="1" applyBorder="1" applyAlignment="1"/>
    <xf numFmtId="173" fontId="5" fillId="0" borderId="0" xfId="917" applyNumberFormat="1">
      <alignment vertical="top"/>
    </xf>
    <xf numFmtId="174" fontId="5" fillId="0" borderId="0" xfId="917" applyNumberFormat="1">
      <alignment vertical="top"/>
    </xf>
    <xf numFmtId="173" fontId="43" fillId="0" borderId="0" xfId="921" applyNumberFormat="1">
      <alignment vertical="top"/>
    </xf>
    <xf numFmtId="10" fontId="5" fillId="11" borderId="0" xfId="0" applyNumberFormat="1" applyFont="1" applyFill="1" applyAlignment="1">
      <alignment vertical="top"/>
    </xf>
    <xf numFmtId="0" fontId="54" fillId="0" borderId="0" xfId="0" applyFont="1" applyAlignment="1">
      <alignment horizontal="right" vertical="top"/>
    </xf>
    <xf numFmtId="0" fontId="54" fillId="0" borderId="0" xfId="0" applyFont="1" applyAlignment="1">
      <alignment vertical="top"/>
    </xf>
    <xf numFmtId="164" fontId="5" fillId="0" borderId="0" xfId="0" applyNumberFormat="1" applyFont="1" applyFill="1" applyAlignment="1">
      <alignment vertical="top"/>
    </xf>
    <xf numFmtId="0" fontId="55" fillId="0" borderId="0" xfId="0" applyFont="1" applyFill="1" applyAlignment="1">
      <alignment vertical="top"/>
    </xf>
    <xf numFmtId="0" fontId="56" fillId="0" borderId="0" xfId="0" applyFont="1" applyAlignment="1">
      <alignment horizontal="right" vertical="top"/>
    </xf>
    <xf numFmtId="0" fontId="56" fillId="0" borderId="0" xfId="0" applyFont="1" applyAlignment="1">
      <alignment vertical="top"/>
    </xf>
    <xf numFmtId="0" fontId="26" fillId="0" borderId="0" xfId="0" applyFont="1" applyAlignment="1">
      <alignment horizontal="right" vertical="top"/>
    </xf>
    <xf numFmtId="0" fontId="26" fillId="0" borderId="0" xfId="0" applyFont="1" applyAlignment="1">
      <alignment vertical="top"/>
    </xf>
    <xf numFmtId="168" fontId="43" fillId="0" borderId="0" xfId="921" applyFont="1">
      <alignment vertical="top"/>
    </xf>
    <xf numFmtId="43" fontId="5" fillId="11" borderId="0" xfId="167" applyFont="1" applyFill="1" applyAlignment="1">
      <alignment vertical="top"/>
    </xf>
    <xf numFmtId="175" fontId="5" fillId="0" borderId="0" xfId="0" applyNumberFormat="1" applyFont="1" applyAlignment="1">
      <alignment vertical="top"/>
    </xf>
    <xf numFmtId="0" fontId="5" fillId="11" borderId="0" xfId="0" applyNumberFormat="1" applyFont="1" applyFill="1" applyAlignment="1">
      <alignment vertical="top"/>
    </xf>
    <xf numFmtId="10" fontId="19" fillId="0" borderId="0" xfId="0" applyNumberFormat="1" applyFont="1" applyAlignment="1">
      <alignment vertical="top"/>
    </xf>
    <xf numFmtId="164" fontId="19" fillId="0" borderId="0" xfId="0" applyNumberFormat="1" applyFont="1" applyFill="1" applyAlignment="1">
      <alignment vertical="top"/>
    </xf>
    <xf numFmtId="173" fontId="19" fillId="0" borderId="0" xfId="922" applyFont="1">
      <alignment vertical="top"/>
    </xf>
    <xf numFmtId="173" fontId="0" fillId="0" borderId="0" xfId="0" applyNumberFormat="1"/>
    <xf numFmtId="173" fontId="5" fillId="0" borderId="0" xfId="0" applyNumberFormat="1" applyFont="1" applyAlignment="1">
      <alignment vertical="top"/>
    </xf>
    <xf numFmtId="173" fontId="43" fillId="0" borderId="0" xfId="0" applyNumberFormat="1" applyFont="1" applyAlignment="1">
      <alignment vertical="top"/>
    </xf>
    <xf numFmtId="173" fontId="43" fillId="0" borderId="0" xfId="918" applyFont="1">
      <alignment vertical="top"/>
    </xf>
    <xf numFmtId="0" fontId="5" fillId="22" borderId="0" xfId="0" applyFont="1" applyFill="1" applyAlignment="1">
      <alignment vertical="top"/>
    </xf>
    <xf numFmtId="176" fontId="5" fillId="0" borderId="0" xfId="0" applyNumberFormat="1" applyFont="1" applyAlignment="1">
      <alignment vertical="top"/>
    </xf>
    <xf numFmtId="10" fontId="43" fillId="11" borderId="0" xfId="0" applyNumberFormat="1" applyFont="1" applyFill="1" applyAlignment="1">
      <alignment vertical="top"/>
    </xf>
    <xf numFmtId="177" fontId="5" fillId="11" borderId="0" xfId="167" applyNumberFormat="1" applyFont="1" applyFill="1" applyAlignment="1">
      <alignment vertical="top"/>
    </xf>
    <xf numFmtId="173" fontId="5" fillId="0" borderId="0" xfId="918" applyFont="1">
      <alignment vertical="top"/>
    </xf>
    <xf numFmtId="173" fontId="46" fillId="0" borderId="0" xfId="922" applyFont="1">
      <alignment vertical="top"/>
    </xf>
    <xf numFmtId="0" fontId="49" fillId="0" borderId="0" xfId="0" applyFont="1" applyFill="1" applyAlignment="1">
      <alignment vertical="top"/>
    </xf>
    <xf numFmtId="2" fontId="5" fillId="11" borderId="0" xfId="0" applyNumberFormat="1" applyFont="1" applyFill="1" applyAlignment="1">
      <alignment vertical="top"/>
    </xf>
    <xf numFmtId="178" fontId="5" fillId="0" borderId="0" xfId="917" applyNumberFormat="1">
      <alignment vertical="top"/>
    </xf>
    <xf numFmtId="173" fontId="46" fillId="0" borderId="0" xfId="0" applyNumberFormat="1" applyFont="1" applyAlignment="1">
      <alignment vertical="top"/>
    </xf>
    <xf numFmtId="170" fontId="57" fillId="0" borderId="0" xfId="919" applyFont="1">
      <alignment vertical="top"/>
    </xf>
    <xf numFmtId="173" fontId="5" fillId="22" borderId="0" xfId="0" applyNumberFormat="1" applyFont="1" applyFill="1" applyAlignment="1">
      <alignment vertical="top"/>
    </xf>
    <xf numFmtId="170" fontId="50" fillId="0" borderId="0" xfId="919" applyFont="1">
      <alignment vertical="top"/>
    </xf>
    <xf numFmtId="170" fontId="5" fillId="0" borderId="0" xfId="0" applyNumberFormat="1" applyFont="1" applyAlignment="1">
      <alignment vertical="top"/>
    </xf>
    <xf numFmtId="165" fontId="5" fillId="0" borderId="0" xfId="0" applyNumberFormat="1" applyFont="1" applyAlignment="1">
      <alignment vertical="top"/>
    </xf>
    <xf numFmtId="0" fontId="58" fillId="0" borderId="0" xfId="0" applyFont="1" applyFill="1" applyAlignment="1">
      <alignment vertical="top"/>
    </xf>
    <xf numFmtId="165" fontId="19" fillId="0" borderId="0" xfId="0" applyNumberFormat="1" applyFont="1" applyAlignment="1">
      <alignment vertical="top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</cellXfs>
  <cellStyles count="1578">
    <cellStyle name="_cNum" xfId="917"/>
    <cellStyle name="_cNumMil" xfId="918"/>
    <cellStyle name="_cNumMiles 2" xfId="1003"/>
    <cellStyle name="_cPorc" xfId="919"/>
    <cellStyle name="_cTotales" xfId="916"/>
    <cellStyle name="_vNum" xfId="921"/>
    <cellStyle name="_vNumMiles2" xfId="1002"/>
    <cellStyle name="_vNumMill" xfId="922"/>
    <cellStyle name="_vPorc" xfId="923"/>
    <cellStyle name="_vTotales" xfId="920"/>
    <cellStyle name="Advertencia" xfId="176" builtinId="11" hidden="1"/>
    <cellStyle name="Bad" xfId="32"/>
    <cellStyle name="Calcular" xfId="173" builtinId="22" hidden="1"/>
    <cellStyle name="Calculation" xfId="33"/>
    <cellStyle name="Celda comprob." xfId="175" builtinId="23" hidden="1"/>
    <cellStyle name="Celda vinculada" xfId="174" builtinId="24" hidden="1"/>
    <cellStyle name="Check Cell" xfId="34"/>
    <cellStyle name="Correcto" xfId="169" builtinId="26" hidden="1"/>
    <cellStyle name="Entrada" xfId="171" builtinId="20" hidden="1"/>
    <cellStyle name="Explanatory Text" xfId="40"/>
    <cellStyle name="Explicación" xfId="178" builtinId="53" hidden="1"/>
    <cellStyle name="Good" xfId="41"/>
    <cellStyle name="Hipervínculo" xfId="74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7" builtinId="8" hidden="1"/>
    <cellStyle name="Hipervínculo" xfId="119" builtinId="8" hidden="1"/>
    <cellStyle name="Hipervínculo" xfId="121" builtinId="8" hidden="1"/>
    <cellStyle name="Hipervínculo" xfId="123" builtinId="8" hidden="1"/>
    <cellStyle name="Hipervínculo" xfId="125" builtinId="8" hidden="1"/>
    <cellStyle name="Hipervínculo" xfId="127" builtinId="8" hidden="1"/>
    <cellStyle name="Hipervínculo" xfId="129" builtinId="8" hidden="1"/>
    <cellStyle name="Hipervínculo" xfId="131" builtinId="8" hidden="1"/>
    <cellStyle name="Hipervínculo" xfId="133" builtinId="8" hidden="1"/>
    <cellStyle name="Hipervínculo" xfId="135" builtinId="8" hidden="1"/>
    <cellStyle name="Hipervínculo" xfId="137" builtinId="8" hidden="1"/>
    <cellStyle name="Hipervínculo" xfId="139" builtinId="8" hidden="1"/>
    <cellStyle name="Hipervínculo" xfId="141" builtinId="8" hidden="1"/>
    <cellStyle name="Hipervínculo" xfId="143" builtinId="8" hidden="1"/>
    <cellStyle name="Hipervínculo" xfId="145" builtinId="8" hidden="1"/>
    <cellStyle name="Hipervínculo" xfId="147" builtinId="8" hidden="1"/>
    <cellStyle name="Hipervínculo" xfId="149" builtinId="8" hidden="1"/>
    <cellStyle name="Hipervínculo" xfId="151" builtinId="8" hidden="1"/>
    <cellStyle name="Hipervínculo" xfId="153" builtinId="8" hidden="1"/>
    <cellStyle name="Hipervínculo" xfId="155" builtinId="8" hidden="1"/>
    <cellStyle name="Hipervínculo" xfId="157" builtinId="8" hidden="1"/>
    <cellStyle name="Hipervínculo" xfId="159" builtinId="8" hidden="1"/>
    <cellStyle name="Hipervínculo" xfId="161" builtinId="8" hidden="1"/>
    <cellStyle name="Hipervínculo" xfId="163" builtinId="8" hidden="1"/>
    <cellStyle name="Hipervínculo" xfId="165" builtinId="8" hidden="1"/>
    <cellStyle name="Hipervínculo" xfId="179" builtinId="8" hidden="1"/>
    <cellStyle name="Hipervínculo" xfId="181" builtinId="8" hidden="1"/>
    <cellStyle name="Hipervínculo" xfId="73" builtinId="8" hidden="1"/>
    <cellStyle name="Hipervínculo" xfId="71" builtinId="8" hidden="1"/>
    <cellStyle name="Hipervínculo" xfId="69" builtinId="8" hidden="1"/>
    <cellStyle name="Hipervínculo" xfId="1" builtinId="8" hidden="1"/>
    <cellStyle name="Hipervínculo" xfId="3" builtinId="8" hidden="1"/>
    <cellStyle name="Hipervínculo" xfId="65" builtinId="8" hidden="1"/>
    <cellStyle name="Hipervínculo" xfId="64" builtinId="8" hidden="1"/>
    <cellStyle name="Hipervínculo" xfId="62" builtinId="8" hidden="1"/>
    <cellStyle name="Hipervínculo" xfId="58" builtinId="8" hidden="1"/>
    <cellStyle name="Hipervínculo" xfId="82" builtinId="8" hidden="1"/>
    <cellStyle name="Hipervínculo" xfId="56" builtinId="8" hidden="1"/>
    <cellStyle name="Hipervínculo" xfId="77" builtinId="8" hidden="1"/>
    <cellStyle name="Hipervínculo" xfId="4" builtinId="8" hidden="1"/>
    <cellStyle name="Hipervínculo" xfId="50" builtinId="8" hidden="1"/>
    <cellStyle name="Hipervínculo" xfId="47" builtinId="8" hidden="1"/>
    <cellStyle name="Hipervínculo" xfId="45" builtinId="8" hidden="1"/>
    <cellStyle name="Hipervínculo" xfId="43" builtinId="8" hidden="1"/>
    <cellStyle name="Hipervínculo" xfId="81" builtinId="8" hidden="1"/>
    <cellStyle name="Hipervínculo" xfId="78" builtinId="8" hidden="1"/>
    <cellStyle name="Hipervínculo" xfId="38" builtinId="8" hidden="1"/>
    <cellStyle name="Hipervínculo" xfId="36" builtinId="8" hidden="1"/>
    <cellStyle name="Hipervínculo" xfId="31" builtinId="8" hidden="1"/>
    <cellStyle name="Hipervínculo" xfId="29" builtinId="8" hidden="1"/>
    <cellStyle name="Hipervínculo" xfId="27" builtinId="8" hidden="1"/>
    <cellStyle name="Hipervínculo" xfId="25" builtinId="8" hidden="1"/>
    <cellStyle name="Hipervínculo" xfId="23" builtinId="8" hidden="1"/>
    <cellStyle name="Hipervínculo" xfId="21" builtinId="8" hidden="1"/>
    <cellStyle name="Hipervínculo" xfId="19" builtinId="8" hidden="1"/>
    <cellStyle name="Hipervínculo" xfId="17" builtinId="8" hidden="1"/>
    <cellStyle name="Hipervínculo" xfId="15" builtinId="8" hidden="1"/>
    <cellStyle name="Hipervínculo" xfId="12" builtinId="8" hidden="1"/>
    <cellStyle name="Hipervínculo" xfId="10" builtinId="8" hidden="1"/>
    <cellStyle name="Hipervínculo" xfId="8" builtinId="8" hidden="1"/>
    <cellStyle name="Hipervínculo" xfId="7" builtinId="8" hidden="1"/>
    <cellStyle name="Hipervínculo" xfId="6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8" builtinId="8" hidden="1"/>
    <cellStyle name="Hipervínculo" xfId="480" builtinId="8" hidden="1"/>
    <cellStyle name="Hipervínculo" xfId="482" builtinId="8" hidden="1"/>
    <cellStyle name="Hipervínculo" xfId="484" builtinId="8" hidden="1"/>
    <cellStyle name="Hipervínculo" xfId="486" builtinId="8" hidden="1"/>
    <cellStyle name="Hipervínculo" xfId="488" builtinId="8" hidden="1"/>
    <cellStyle name="Hipervínculo" xfId="490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8" builtinId="8" hidden="1"/>
    <cellStyle name="Hipervínculo" xfId="660" builtinId="8" hidden="1"/>
    <cellStyle name="Hipervínculo" xfId="662" builtinId="8" hidden="1"/>
    <cellStyle name="Hipervínculo" xfId="664" builtinId="8" hidden="1"/>
    <cellStyle name="Hipervínculo" xfId="666" builtinId="8" hidden="1"/>
    <cellStyle name="Hipervínculo" xfId="668" builtinId="8" hidden="1"/>
    <cellStyle name="Hipervínculo" xfId="670" builtinId="8" hidden="1"/>
    <cellStyle name="Hipervínculo" xfId="672" builtinId="8" hidden="1"/>
    <cellStyle name="Hipervínculo" xfId="674" builtinId="8" hidden="1"/>
    <cellStyle name="Hipervínculo" xfId="676" builtinId="8" hidden="1"/>
    <cellStyle name="Hipervínculo" xfId="678" builtinId="8" hidden="1"/>
    <cellStyle name="Hipervínculo" xfId="680" builtinId="8" hidden="1"/>
    <cellStyle name="Hipervínculo" xfId="682" builtinId="8" hidden="1"/>
    <cellStyle name="Hipervínculo" xfId="684" builtinId="8" hidden="1"/>
    <cellStyle name="Hipervínculo" xfId="686" builtinId="8" hidden="1"/>
    <cellStyle name="Hipervínculo" xfId="688" builtinId="8" hidden="1"/>
    <cellStyle name="Hipervínculo" xfId="690" builtinId="8" hidden="1"/>
    <cellStyle name="Hipervínculo" xfId="692" builtinId="8" hidden="1"/>
    <cellStyle name="Hipervínculo" xfId="694" builtinId="8" hidden="1"/>
    <cellStyle name="Hipervínculo" xfId="696" builtinId="8" hidden="1"/>
    <cellStyle name="Hipervínculo" xfId="698" builtinId="8" hidden="1"/>
    <cellStyle name="Hipervínculo" xfId="700" builtinId="8" hidden="1"/>
    <cellStyle name="Hipervínculo" xfId="702" builtinId="8" hidden="1"/>
    <cellStyle name="Hipervínculo" xfId="704" builtinId="8" hidden="1"/>
    <cellStyle name="Hipervínculo" xfId="706" builtinId="8" hidden="1"/>
    <cellStyle name="Hipervínculo" xfId="708" builtinId="8" hidden="1"/>
    <cellStyle name="Hipervínculo" xfId="710" builtinId="8" hidden="1"/>
    <cellStyle name="Hipervínculo" xfId="712" builtinId="8" hidden="1"/>
    <cellStyle name="Hipervínculo" xfId="714" builtinId="8" hidden="1"/>
    <cellStyle name="Hipervínculo" xfId="716" builtinId="8" hidden="1"/>
    <cellStyle name="Hipervínculo" xfId="718" builtinId="8" hidden="1"/>
    <cellStyle name="Hipervínculo" xfId="720" builtinId="8" hidden="1"/>
    <cellStyle name="Hipervínculo" xfId="722" builtinId="8" hidden="1"/>
    <cellStyle name="Hipervínculo" xfId="724" builtinId="8" hidden="1"/>
    <cellStyle name="Hipervínculo" xfId="726" builtinId="8" hidden="1"/>
    <cellStyle name="Hipervínculo" xfId="728" builtinId="8" hidden="1"/>
    <cellStyle name="Hipervínculo" xfId="730" builtinId="8" hidden="1"/>
    <cellStyle name="Hipervínculo" xfId="732" builtinId="8" hidden="1"/>
    <cellStyle name="Hipervínculo" xfId="734" builtinId="8" hidden="1"/>
    <cellStyle name="Hipervínculo" xfId="736" builtinId="8" hidden="1"/>
    <cellStyle name="Hipervínculo" xfId="738" builtinId="8" hidden="1"/>
    <cellStyle name="Hipervínculo" xfId="740" builtinId="8" hidden="1"/>
    <cellStyle name="Hipervínculo" xfId="742" builtinId="8" hidden="1"/>
    <cellStyle name="Hipervínculo" xfId="744" builtinId="8" hidden="1"/>
    <cellStyle name="Hipervínculo" xfId="746" builtinId="8" hidden="1"/>
    <cellStyle name="Hipervínculo" xfId="748" builtinId="8" hidden="1"/>
    <cellStyle name="Hipervínculo" xfId="750" builtinId="8" hidden="1"/>
    <cellStyle name="Hipervínculo" xfId="752" builtinId="8" hidden="1"/>
    <cellStyle name="Hipervínculo" xfId="754" builtinId="8" hidden="1"/>
    <cellStyle name="Hipervínculo" xfId="756" builtinId="8" hidden="1"/>
    <cellStyle name="Hipervínculo" xfId="758" builtinId="8" hidden="1"/>
    <cellStyle name="Hipervínculo" xfId="760" builtinId="8" hidden="1"/>
    <cellStyle name="Hipervínculo" xfId="762" builtinId="8" hidden="1"/>
    <cellStyle name="Hipervínculo" xfId="764" builtinId="8" hidden="1"/>
    <cellStyle name="Hipervínculo" xfId="766" builtinId="8" hidden="1"/>
    <cellStyle name="Hipervínculo" xfId="768" builtinId="8" hidden="1"/>
    <cellStyle name="Hipervínculo" xfId="770" builtinId="8" hidden="1"/>
    <cellStyle name="Hipervínculo" xfId="772" builtinId="8" hidden="1"/>
    <cellStyle name="Hipervínculo" xfId="774" builtinId="8" hidden="1"/>
    <cellStyle name="Hipervínculo" xfId="776" builtinId="8" hidden="1"/>
    <cellStyle name="Hipervínculo" xfId="778" builtinId="8" hidden="1"/>
    <cellStyle name="Hipervínculo" xfId="780" builtinId="8" hidden="1"/>
    <cellStyle name="Hipervínculo" xfId="782" builtinId="8" hidden="1"/>
    <cellStyle name="Hipervínculo" xfId="784" builtinId="8" hidden="1"/>
    <cellStyle name="Hipervínculo" xfId="786" builtinId="8" hidden="1"/>
    <cellStyle name="Hipervínculo" xfId="788" builtinId="8" hidden="1"/>
    <cellStyle name="Hipervínculo" xfId="790" builtinId="8" hidden="1"/>
    <cellStyle name="Hipervínculo" xfId="792" builtinId="8" hidden="1"/>
    <cellStyle name="Hipervínculo" xfId="794" builtinId="8" hidden="1"/>
    <cellStyle name="Hipervínculo" xfId="796" builtinId="8" hidden="1"/>
    <cellStyle name="Hipervínculo" xfId="798" builtinId="8" hidden="1"/>
    <cellStyle name="Hipervínculo" xfId="800" builtinId="8" hidden="1"/>
    <cellStyle name="Hipervínculo" xfId="802" builtinId="8" hidden="1"/>
    <cellStyle name="Hipervínculo" xfId="804" builtinId="8" hidden="1"/>
    <cellStyle name="Hipervínculo" xfId="806" builtinId="8" hidden="1"/>
    <cellStyle name="Hipervínculo" xfId="808" builtinId="8" hidden="1"/>
    <cellStyle name="Hipervínculo" xfId="810" builtinId="8" hidden="1"/>
    <cellStyle name="Hipervínculo" xfId="812" builtinId="8" hidden="1"/>
    <cellStyle name="Hipervínculo" xfId="814" builtinId="8" hidden="1"/>
    <cellStyle name="Hipervínculo" xfId="816" builtinId="8" hidden="1"/>
    <cellStyle name="Hipervínculo" xfId="818" builtinId="8" hidden="1"/>
    <cellStyle name="Hipervínculo" xfId="820" builtinId="8" hidden="1"/>
    <cellStyle name="Hipervínculo" xfId="822" builtinId="8" hidden="1"/>
    <cellStyle name="Hipervínculo" xfId="824" builtinId="8" hidden="1"/>
    <cellStyle name="Hipervínculo" xfId="826" builtinId="8" hidden="1"/>
    <cellStyle name="Hipervínculo" xfId="828" builtinId="8" hidden="1"/>
    <cellStyle name="Hipervínculo" xfId="830" builtinId="8" hidden="1"/>
    <cellStyle name="Hipervínculo" xfId="832" builtinId="8" hidden="1"/>
    <cellStyle name="Hipervínculo" xfId="834" builtinId="8" hidden="1"/>
    <cellStyle name="Hipervínculo" xfId="836" builtinId="8" hidden="1"/>
    <cellStyle name="Hipervínculo" xfId="838" builtinId="8" hidden="1"/>
    <cellStyle name="Hipervínculo" xfId="840" builtinId="8" hidden="1"/>
    <cellStyle name="Hipervínculo" xfId="842" builtinId="8" hidden="1"/>
    <cellStyle name="Hipervínculo" xfId="844" builtinId="8" hidden="1"/>
    <cellStyle name="Hipervínculo" xfId="846" builtinId="8" hidden="1"/>
    <cellStyle name="Hipervínculo" xfId="848" builtinId="8" hidden="1"/>
    <cellStyle name="Hipervínculo" xfId="850" builtinId="8" hidden="1"/>
    <cellStyle name="Hipervínculo" xfId="852" builtinId="8" hidden="1"/>
    <cellStyle name="Hipervínculo" xfId="854" builtinId="8" hidden="1"/>
    <cellStyle name="Hipervínculo" xfId="856" builtinId="8" hidden="1"/>
    <cellStyle name="Hipervínculo" xfId="858" builtinId="8" hidden="1"/>
    <cellStyle name="Hipervínculo" xfId="860" builtinId="8" hidden="1"/>
    <cellStyle name="Hipervínculo" xfId="862" builtinId="8" hidden="1"/>
    <cellStyle name="Hipervínculo" xfId="864" builtinId="8" hidden="1"/>
    <cellStyle name="Hipervínculo" xfId="866" builtinId="8" hidden="1"/>
    <cellStyle name="Hipervínculo" xfId="868" builtinId="8" hidden="1"/>
    <cellStyle name="Hipervínculo" xfId="870" builtinId="8" hidden="1"/>
    <cellStyle name="Hipervínculo" xfId="872" builtinId="8" hidden="1"/>
    <cellStyle name="Hipervínculo" xfId="874" builtinId="8" hidden="1"/>
    <cellStyle name="Hipervínculo" xfId="876" builtinId="8" hidden="1"/>
    <cellStyle name="Hipervínculo" xfId="878" builtinId="8" hidden="1"/>
    <cellStyle name="Hipervínculo" xfId="880" builtinId="8" hidden="1"/>
    <cellStyle name="Hipervínculo" xfId="882" builtinId="8" hidden="1"/>
    <cellStyle name="Hipervínculo" xfId="884" builtinId="8" hidden="1"/>
    <cellStyle name="Hipervínculo" xfId="886" builtinId="8" hidden="1"/>
    <cellStyle name="Hipervínculo" xfId="888" builtinId="8" hidden="1"/>
    <cellStyle name="Hipervínculo" xfId="890" builtinId="8" hidden="1"/>
    <cellStyle name="Hipervínculo" xfId="892" builtinId="8" hidden="1"/>
    <cellStyle name="Hipervínculo" xfId="894" builtinId="8" hidden="1"/>
    <cellStyle name="Hipervínculo" xfId="896" builtinId="8" hidden="1"/>
    <cellStyle name="Hipervínculo" xfId="898" builtinId="8" hidden="1"/>
    <cellStyle name="Hipervínculo" xfId="900" builtinId="8" hidden="1"/>
    <cellStyle name="Hipervínculo" xfId="902" builtinId="8" hidden="1"/>
    <cellStyle name="Hipervínculo" xfId="904" builtinId="8" hidden="1"/>
    <cellStyle name="Hipervínculo" xfId="906" builtinId="8" hidden="1"/>
    <cellStyle name="Hipervínculo" xfId="908" builtinId="8" hidden="1"/>
    <cellStyle name="Hipervínculo" xfId="910" builtinId="8" hidden="1"/>
    <cellStyle name="Hipervínculo" xfId="912" builtinId="8" hidden="1"/>
    <cellStyle name="Hipervínculo" xfId="914" builtinId="8" hidden="1"/>
    <cellStyle name="Hipervínculo" xfId="924" builtinId="8" hidden="1"/>
    <cellStyle name="Hipervínculo" xfId="926" builtinId="8" hidden="1"/>
    <cellStyle name="Hipervínculo" xfId="929" builtinId="8" hidden="1"/>
    <cellStyle name="Hipervínculo" xfId="931" builtinId="8" hidden="1"/>
    <cellStyle name="Hipervínculo" xfId="933" builtinId="8" hidden="1"/>
    <cellStyle name="Hipervínculo" xfId="935" builtinId="8" hidden="1"/>
    <cellStyle name="Hipervínculo" xfId="937" builtinId="8" hidden="1"/>
    <cellStyle name="Hipervínculo" xfId="939" builtinId="8" hidden="1"/>
    <cellStyle name="Hipervínculo" xfId="941" builtinId="8" hidden="1"/>
    <cellStyle name="Hipervínculo" xfId="943" builtinId="8" hidden="1"/>
    <cellStyle name="Hipervínculo" xfId="945" builtinId="8" hidden="1"/>
    <cellStyle name="Hipervínculo" xfId="947" builtinId="8" hidden="1"/>
    <cellStyle name="Hipervínculo" xfId="928" builtinId="8" hidden="1"/>
    <cellStyle name="Hipervínculo" xfId="950" builtinId="8" hidden="1"/>
    <cellStyle name="Hipervínculo" xfId="952" builtinId="8" hidden="1"/>
    <cellStyle name="Hipervínculo" xfId="954" builtinId="8" hidden="1"/>
    <cellStyle name="Hipervínculo" xfId="956" builtinId="8" hidden="1"/>
    <cellStyle name="Hipervínculo" xfId="958" builtinId="8" hidden="1"/>
    <cellStyle name="Hipervínculo" xfId="960" builtinId="8" hidden="1"/>
    <cellStyle name="Hipervínculo" xfId="962" builtinId="8" hidden="1"/>
    <cellStyle name="Hipervínculo" xfId="964" builtinId="8" hidden="1"/>
    <cellStyle name="Hipervínculo" xfId="966" builtinId="8" hidden="1"/>
    <cellStyle name="Hipervínculo" xfId="968" builtinId="8" hidden="1"/>
    <cellStyle name="Hipervínculo" xfId="970" builtinId="8" hidden="1"/>
    <cellStyle name="Hipervínculo" xfId="972" builtinId="8" hidden="1"/>
    <cellStyle name="Hipervínculo" xfId="974" builtinId="8" hidden="1"/>
    <cellStyle name="Hipervínculo" xfId="976" builtinId="8" hidden="1"/>
    <cellStyle name="Hipervínculo" xfId="978" builtinId="8" hidden="1"/>
    <cellStyle name="Hipervínculo" xfId="980" builtinId="8" hidden="1"/>
    <cellStyle name="Hipervínculo" xfId="982" builtinId="8" hidden="1"/>
    <cellStyle name="Hipervínculo" xfId="984" builtinId="8" hidden="1"/>
    <cellStyle name="Hipervínculo" xfId="986" builtinId="8" hidden="1"/>
    <cellStyle name="Hipervínculo" xfId="988" builtinId="8" hidden="1"/>
    <cellStyle name="Hipervínculo" xfId="990" builtinId="8" hidden="1"/>
    <cellStyle name="Hipervínculo" xfId="992" builtinId="8" hidden="1"/>
    <cellStyle name="Hipervínculo" xfId="994" builtinId="8" hidden="1"/>
    <cellStyle name="Hipervínculo" xfId="996" builtinId="8" hidden="1"/>
    <cellStyle name="Hipervínculo" xfId="998" builtinId="8" hidden="1"/>
    <cellStyle name="Hipervínculo" xfId="1000" builtinId="8" hidden="1"/>
    <cellStyle name="Hipervínculo" xfId="1004" builtinId="8" hidden="1"/>
    <cellStyle name="Hipervínculo" xfId="1006" builtinId="8" hidden="1"/>
    <cellStyle name="Hipervínculo" xfId="1008" builtinId="8" hidden="1"/>
    <cellStyle name="Hipervínculo" xfId="1010" builtinId="8" hidden="1"/>
    <cellStyle name="Hipervínculo" xfId="1012" builtinId="8" hidden="1"/>
    <cellStyle name="Hipervínculo" xfId="1014" builtinId="8" hidden="1"/>
    <cellStyle name="Hipervínculo" xfId="1016" builtinId="8" hidden="1"/>
    <cellStyle name="Hipervínculo" xfId="1018" builtinId="8" hidden="1"/>
    <cellStyle name="Hipervínculo" xfId="1020" builtinId="8" hidden="1"/>
    <cellStyle name="Hipervínculo" xfId="1022" builtinId="8" hidden="1"/>
    <cellStyle name="Hipervínculo" xfId="1024" builtinId="8" hidden="1"/>
    <cellStyle name="Hipervínculo" xfId="1026" builtinId="8" hidden="1"/>
    <cellStyle name="Hipervínculo" xfId="1028" builtinId="8" hidden="1"/>
    <cellStyle name="Hipervínculo" xfId="1030" builtinId="8" hidden="1"/>
    <cellStyle name="Hipervínculo" xfId="1032" builtinId="8" hidden="1"/>
    <cellStyle name="Hipervínculo" xfId="1034" builtinId="8" hidden="1"/>
    <cellStyle name="Hipervínculo" xfId="1036" builtinId="8" hidden="1"/>
    <cellStyle name="Hipervínculo" xfId="1038" builtinId="8" hidden="1"/>
    <cellStyle name="Hipervínculo" xfId="1040" builtinId="8" hidden="1"/>
    <cellStyle name="Hipervínculo" xfId="1042" builtinId="8" hidden="1"/>
    <cellStyle name="Hipervínculo" xfId="1044" builtinId="8" hidden="1"/>
    <cellStyle name="Hipervínculo" xfId="1046" builtinId="8" hidden="1"/>
    <cellStyle name="Hipervínculo" xfId="1048" builtinId="8" hidden="1"/>
    <cellStyle name="Hipervínculo" xfId="1050" builtinId="8" hidden="1"/>
    <cellStyle name="Hipervínculo" xfId="1052" builtinId="8" hidden="1"/>
    <cellStyle name="Hipervínculo" xfId="1054" builtinId="8" hidden="1"/>
    <cellStyle name="Hipervínculo" xfId="1056" builtinId="8" hidden="1"/>
    <cellStyle name="Hipervínculo" xfId="1058" builtinId="8" hidden="1"/>
    <cellStyle name="Hipervínculo" xfId="1060" builtinId="8" hidden="1"/>
    <cellStyle name="Hipervínculo" xfId="1062" builtinId="8" hidden="1"/>
    <cellStyle name="Hipervínculo" xfId="1064" builtinId="8" hidden="1"/>
    <cellStyle name="Hipervínculo" xfId="1066" builtinId="8" hidden="1"/>
    <cellStyle name="Hipervínculo" xfId="1068" builtinId="8" hidden="1"/>
    <cellStyle name="Hipervínculo" xfId="1070" builtinId="8" hidden="1"/>
    <cellStyle name="Hipervínculo" xfId="1072" builtinId="8" hidden="1"/>
    <cellStyle name="Hipervínculo" xfId="1074" builtinId="8" hidden="1"/>
    <cellStyle name="Hipervínculo" xfId="1076" builtinId="8" hidden="1"/>
    <cellStyle name="Hipervínculo" xfId="1078" builtinId="8" hidden="1"/>
    <cellStyle name="Hipervínculo" xfId="1080" builtinId="8" hidden="1"/>
    <cellStyle name="Hipervínculo" xfId="1082" builtinId="8" hidden="1"/>
    <cellStyle name="Hipervínculo" xfId="1084" builtinId="8" hidden="1"/>
    <cellStyle name="Hipervínculo" xfId="1086" builtinId="8" hidden="1"/>
    <cellStyle name="Hipervínculo" xfId="1088" builtinId="8" hidden="1"/>
    <cellStyle name="Hipervínculo" xfId="1090" builtinId="8" hidden="1"/>
    <cellStyle name="Hipervínculo" xfId="1092" builtinId="8" hidden="1"/>
    <cellStyle name="Hipervínculo" xfId="1094" builtinId="8" hidden="1"/>
    <cellStyle name="Hipervínculo" xfId="1096" builtinId="8" hidden="1"/>
    <cellStyle name="Hipervínculo" xfId="1098" builtinId="8" hidden="1"/>
    <cellStyle name="Hipervínculo" xfId="1100" builtinId="8" hidden="1"/>
    <cellStyle name="Hipervínculo" xfId="1102" builtinId="8" hidden="1"/>
    <cellStyle name="Hipervínculo" xfId="1104" builtinId="8" hidden="1"/>
    <cellStyle name="Hipervínculo" xfId="1106" builtinId="8" hidden="1"/>
    <cellStyle name="Hipervínculo" xfId="1108" builtinId="8" hidden="1"/>
    <cellStyle name="Hipervínculo" xfId="1110" builtinId="8" hidden="1"/>
    <cellStyle name="Hipervínculo" xfId="1112" builtinId="8" hidden="1"/>
    <cellStyle name="Hipervínculo" xfId="1114" builtinId="8" hidden="1"/>
    <cellStyle name="Hipervínculo" xfId="1116" builtinId="8" hidden="1"/>
    <cellStyle name="Hipervínculo" xfId="1118" builtinId="8" hidden="1"/>
    <cellStyle name="Hipervínculo" xfId="1120" builtinId="8" hidden="1"/>
    <cellStyle name="Hipervínculo" xfId="1122" builtinId="8" hidden="1"/>
    <cellStyle name="Hipervínculo" xfId="1124" builtinId="8" hidden="1"/>
    <cellStyle name="Hipervínculo" xfId="1126" builtinId="8" hidden="1"/>
    <cellStyle name="Hipervínculo" xfId="1128" builtinId="8" hidden="1"/>
    <cellStyle name="Hipervínculo" xfId="1130" builtinId="8" hidden="1"/>
    <cellStyle name="Hipervínculo" xfId="1132" builtinId="8" hidden="1"/>
    <cellStyle name="Hipervínculo" xfId="1134" builtinId="8" hidden="1"/>
    <cellStyle name="Hipervínculo" xfId="1136" builtinId="8" hidden="1"/>
    <cellStyle name="Hipervínculo" xfId="1138" builtinId="8" hidden="1"/>
    <cellStyle name="Hipervínculo" xfId="1140" builtinId="8" hidden="1"/>
    <cellStyle name="Hipervínculo" xfId="1142" builtinId="8" hidden="1"/>
    <cellStyle name="Hipervínculo" xfId="1144" builtinId="8" hidden="1"/>
    <cellStyle name="Hipervínculo" xfId="1146" builtinId="8" hidden="1"/>
    <cellStyle name="Hipervínculo" xfId="1148" builtinId="8" hidden="1"/>
    <cellStyle name="Hipervínculo" xfId="1150" builtinId="8" hidden="1"/>
    <cellStyle name="Hipervínculo" xfId="1152" builtinId="8" hidden="1"/>
    <cellStyle name="Hipervínculo" xfId="1154" builtinId="8" hidden="1"/>
    <cellStyle name="Hipervínculo" xfId="1156" builtinId="8" hidden="1"/>
    <cellStyle name="Hipervínculo" xfId="1158" builtinId="8" hidden="1"/>
    <cellStyle name="Hipervínculo" xfId="1160" builtinId="8" hidden="1"/>
    <cellStyle name="Hipervínculo" xfId="1162" builtinId="8" hidden="1"/>
    <cellStyle name="Hipervínculo" xfId="1164" builtinId="8" hidden="1"/>
    <cellStyle name="Hipervínculo" xfId="1166" builtinId="8" hidden="1"/>
    <cellStyle name="Hipervínculo" xfId="1168" builtinId="8" hidden="1"/>
    <cellStyle name="Hipervínculo" xfId="1170" builtinId="8" hidden="1"/>
    <cellStyle name="Hipervínculo" xfId="1172" builtinId="8" hidden="1"/>
    <cellStyle name="Hipervínculo" xfId="1174" builtinId="8" hidden="1"/>
    <cellStyle name="Hipervínculo" xfId="1176" builtinId="8" hidden="1"/>
    <cellStyle name="Hipervínculo" xfId="1178" builtinId="8" hidden="1"/>
    <cellStyle name="Hipervínculo" xfId="1180" builtinId="8" hidden="1"/>
    <cellStyle name="Hipervínculo" xfId="1182" builtinId="8" hidden="1"/>
    <cellStyle name="Hipervínculo" xfId="1184" builtinId="8" hidden="1"/>
    <cellStyle name="Hipervínculo" xfId="1186" builtinId="8" hidden="1"/>
    <cellStyle name="Hipervínculo" xfId="1188" builtinId="8" hidden="1"/>
    <cellStyle name="Hipervínculo" xfId="1190" builtinId="8" hidden="1"/>
    <cellStyle name="Hipervínculo" xfId="1192" builtinId="8" hidden="1"/>
    <cellStyle name="Hipervínculo" xfId="1194" builtinId="8" hidden="1"/>
    <cellStyle name="Hipervínculo" xfId="1196" builtinId="8" hidden="1"/>
    <cellStyle name="Hipervínculo" xfId="1198" builtinId="8" hidden="1"/>
    <cellStyle name="Hipervínculo" xfId="1200" builtinId="8" hidden="1"/>
    <cellStyle name="Hipervínculo" xfId="1202" builtinId="8" hidden="1"/>
    <cellStyle name="Hipervínculo" xfId="1204" builtinId="8" hidden="1"/>
    <cellStyle name="Hipervínculo" xfId="1206" builtinId="8" hidden="1"/>
    <cellStyle name="Hipervínculo" xfId="1208" builtinId="8" hidden="1"/>
    <cellStyle name="Hipervínculo" xfId="1210" builtinId="8" hidden="1"/>
    <cellStyle name="Hipervínculo" xfId="1212" builtinId="8" hidden="1"/>
    <cellStyle name="Hipervínculo" xfId="1214" builtinId="8" hidden="1"/>
    <cellStyle name="Hipervínculo" xfId="1216" builtinId="8" hidden="1"/>
    <cellStyle name="Hipervínculo" xfId="1218" builtinId="8" hidden="1"/>
    <cellStyle name="Hipervínculo" xfId="1220" builtinId="8" hidden="1"/>
    <cellStyle name="Hipervínculo" xfId="1222" builtinId="8" hidden="1"/>
    <cellStyle name="Hipervínculo" xfId="1224" builtinId="8" hidden="1"/>
    <cellStyle name="Hipervínculo" xfId="1226" builtinId="8" hidden="1"/>
    <cellStyle name="Hipervínculo" xfId="1228" builtinId="8" hidden="1"/>
    <cellStyle name="Hipervínculo" xfId="1230" builtinId="8" hidden="1"/>
    <cellStyle name="Hipervínculo" xfId="1232" builtinId="8" hidden="1"/>
    <cellStyle name="Hipervínculo" xfId="1234" builtinId="8" hidden="1"/>
    <cellStyle name="Hipervínculo" xfId="1236" builtinId="8" hidden="1"/>
    <cellStyle name="Hipervínculo" xfId="1238" builtinId="8" hidden="1"/>
    <cellStyle name="Hipervínculo" xfId="1240" builtinId="8" hidden="1"/>
    <cellStyle name="Hipervínculo" xfId="1242" builtinId="8" hidden="1"/>
    <cellStyle name="Hipervínculo" xfId="1244" builtinId="8" hidden="1"/>
    <cellStyle name="Hipervínculo" xfId="1246" builtinId="8" hidden="1"/>
    <cellStyle name="Hipervínculo" xfId="1248" builtinId="8" hidden="1"/>
    <cellStyle name="Hipervínculo" xfId="1250" builtinId="8" hidden="1"/>
    <cellStyle name="Hipervínculo" xfId="1252" builtinId="8" hidden="1"/>
    <cellStyle name="Hipervínculo" xfId="1254" builtinId="8" hidden="1"/>
    <cellStyle name="Hipervínculo" xfId="1256" builtinId="8" hidden="1"/>
    <cellStyle name="Hipervínculo" xfId="1258" builtinId="8" hidden="1"/>
    <cellStyle name="Hipervínculo" xfId="1260" builtinId="8" hidden="1"/>
    <cellStyle name="Hipervínculo" xfId="1262" builtinId="8" hidden="1"/>
    <cellStyle name="Hipervínculo" xfId="1264" builtinId="8" hidden="1"/>
    <cellStyle name="Hipervínculo" xfId="1266" builtinId="8" hidden="1"/>
    <cellStyle name="Hipervínculo" xfId="1268" builtinId="8" hidden="1"/>
    <cellStyle name="Hipervínculo" xfId="1270" builtinId="8" hidden="1"/>
    <cellStyle name="Hipervínculo" xfId="1272" builtinId="8" hidden="1"/>
    <cellStyle name="Hipervínculo" xfId="1274" builtinId="8" hidden="1"/>
    <cellStyle name="Hipervínculo" xfId="1276" builtinId="8" hidden="1"/>
    <cellStyle name="Hipervínculo" xfId="1278" builtinId="8" hidden="1"/>
    <cellStyle name="Hipervínculo" xfId="1280" builtinId="8" hidden="1"/>
    <cellStyle name="Hipervínculo" xfId="1282" builtinId="8" hidden="1"/>
    <cellStyle name="Hipervínculo" xfId="1284" builtinId="8" hidden="1"/>
    <cellStyle name="Hipervínculo" xfId="1286" builtinId="8" hidden="1"/>
    <cellStyle name="Hipervínculo" xfId="1288" builtinId="8" hidden="1"/>
    <cellStyle name="Hipervínculo" xfId="1290" builtinId="8" hidden="1"/>
    <cellStyle name="Hipervínculo" xfId="1292" builtinId="8" hidden="1"/>
    <cellStyle name="Hipervínculo" xfId="1294" builtinId="8" hidden="1"/>
    <cellStyle name="Hipervínculo" xfId="1296" builtinId="8" hidden="1"/>
    <cellStyle name="Hipervínculo" xfId="1298" builtinId="8" hidden="1"/>
    <cellStyle name="Hipervínculo" xfId="1300" builtinId="8" hidden="1"/>
    <cellStyle name="Hipervínculo" xfId="1302" builtinId="8" hidden="1"/>
    <cellStyle name="Hipervínculo" xfId="1304" builtinId="8" hidden="1"/>
    <cellStyle name="Hipervínculo" xfId="1306" builtinId="8" hidden="1"/>
    <cellStyle name="Hipervínculo" xfId="1308" builtinId="8" hidden="1"/>
    <cellStyle name="Hipervínculo" xfId="1310" builtinId="8" hidden="1"/>
    <cellStyle name="Hipervínculo" xfId="1312" builtinId="8" hidden="1"/>
    <cellStyle name="Hipervínculo" xfId="1314" builtinId="8" hidden="1"/>
    <cellStyle name="Hipervínculo" xfId="1316" builtinId="8" hidden="1"/>
    <cellStyle name="Hipervínculo" xfId="1318" builtinId="8" hidden="1"/>
    <cellStyle name="Hipervínculo" xfId="1320" builtinId="8" hidden="1"/>
    <cellStyle name="Hipervínculo" xfId="1322" builtinId="8" hidden="1"/>
    <cellStyle name="Hipervínculo" xfId="1324" builtinId="8" hidden="1"/>
    <cellStyle name="Hipervínculo" xfId="1326" builtinId="8" hidden="1"/>
    <cellStyle name="Hipervínculo" xfId="1328" builtinId="8" hidden="1"/>
    <cellStyle name="Hipervínculo" xfId="1330" builtinId="8" hidden="1"/>
    <cellStyle name="Hipervínculo" xfId="1332" builtinId="8" hidden="1"/>
    <cellStyle name="Hipervínculo" xfId="1334" builtinId="8" hidden="1"/>
    <cellStyle name="Hipervínculo" xfId="1336" builtinId="8" hidden="1"/>
    <cellStyle name="Hipervínculo" xfId="1338" builtinId="8" hidden="1"/>
    <cellStyle name="Hipervínculo" xfId="1340" builtinId="8" hidden="1"/>
    <cellStyle name="Hipervínculo" xfId="1342" builtinId="8" hidden="1"/>
    <cellStyle name="Hipervínculo" xfId="1344" builtinId="8" hidden="1"/>
    <cellStyle name="Hipervínculo" xfId="1346" builtinId="8" hidden="1"/>
    <cellStyle name="Hipervínculo" xfId="1348" builtinId="8" hidden="1"/>
    <cellStyle name="Hipervínculo" xfId="1350" builtinId="8" hidden="1"/>
    <cellStyle name="Hipervínculo" xfId="1352" builtinId="8" hidden="1"/>
    <cellStyle name="Hipervínculo" xfId="1354" builtinId="8" hidden="1"/>
    <cellStyle name="Hipervínculo" xfId="1356" builtinId="8" hidden="1"/>
    <cellStyle name="Hipervínculo" xfId="1358" builtinId="8" hidden="1"/>
    <cellStyle name="Hipervínculo" xfId="1360" builtinId="8" hidden="1"/>
    <cellStyle name="Hipervínculo" xfId="1362" builtinId="8" hidden="1"/>
    <cellStyle name="Hipervínculo" xfId="1364" builtinId="8" hidden="1"/>
    <cellStyle name="Hipervínculo" xfId="1366" builtinId="8" hidden="1"/>
    <cellStyle name="Hipervínculo" xfId="1368" builtinId="8" hidden="1"/>
    <cellStyle name="Hipervínculo" xfId="1370" builtinId="8" hidden="1"/>
    <cellStyle name="Hipervínculo" xfId="1372" builtinId="8" hidden="1"/>
    <cellStyle name="Hipervínculo" xfId="1374" builtinId="8" hidden="1"/>
    <cellStyle name="Hipervínculo" xfId="1376" builtinId="8" hidden="1"/>
    <cellStyle name="Hipervínculo" xfId="1378" builtinId="8" hidden="1"/>
    <cellStyle name="Hipervínculo" xfId="1380" builtinId="8" hidden="1"/>
    <cellStyle name="Hipervínculo" xfId="1382" builtinId="8" hidden="1"/>
    <cellStyle name="Hipervínculo" xfId="1384" builtinId="8" hidden="1"/>
    <cellStyle name="Hipervínculo" xfId="1386" builtinId="8" hidden="1"/>
    <cellStyle name="Hipervínculo" xfId="1388" builtinId="8" hidden="1"/>
    <cellStyle name="Hipervínculo" xfId="1390" builtinId="8" hidden="1"/>
    <cellStyle name="Hipervínculo" xfId="1392" builtinId="8" hidden="1"/>
    <cellStyle name="Hipervínculo" xfId="1394" builtinId="8" hidden="1"/>
    <cellStyle name="Hipervínculo" xfId="1396" builtinId="8" hidden="1"/>
    <cellStyle name="Hipervínculo" xfId="1398" builtinId="8" hidden="1"/>
    <cellStyle name="Hipervínculo" xfId="1400" builtinId="8" hidden="1"/>
    <cellStyle name="Hipervínculo" xfId="1402" builtinId="8" hidden="1"/>
    <cellStyle name="Hipervínculo" xfId="1404" builtinId="8" hidden="1"/>
    <cellStyle name="Hipervínculo" xfId="1406" builtinId="8" hidden="1"/>
    <cellStyle name="Hipervínculo" xfId="1408" builtinId="8" hidden="1"/>
    <cellStyle name="Hipervínculo" xfId="1410" builtinId="8" hidden="1"/>
    <cellStyle name="Hipervínculo" xfId="1412" builtinId="8" hidden="1"/>
    <cellStyle name="Hipervínculo" xfId="1414" builtinId="8" hidden="1"/>
    <cellStyle name="Hipervínculo" xfId="1416" builtinId="8" hidden="1"/>
    <cellStyle name="Hipervínculo" xfId="1418" builtinId="8" hidden="1"/>
    <cellStyle name="Hipervínculo" xfId="1420" builtinId="8" hidden="1"/>
    <cellStyle name="Hipervínculo" xfId="1422" builtinId="8" hidden="1"/>
    <cellStyle name="Hipervínculo" xfId="1424" builtinId="8" hidden="1"/>
    <cellStyle name="Hipervínculo" xfId="1426" builtinId="8" hidden="1"/>
    <cellStyle name="Hipervínculo" xfId="1428" builtinId="8" hidden="1"/>
    <cellStyle name="Hipervínculo" xfId="1430" builtinId="8" hidden="1"/>
    <cellStyle name="Hipervínculo" xfId="1432" builtinId="8" hidden="1"/>
    <cellStyle name="Hipervínculo" xfId="1434" builtinId="8" hidden="1"/>
    <cellStyle name="Hipervínculo" xfId="1436" builtinId="8" hidden="1"/>
    <cellStyle name="Hipervínculo" xfId="1438" builtinId="8" hidden="1"/>
    <cellStyle name="Hipervínculo" xfId="1440" builtinId="8" hidden="1"/>
    <cellStyle name="Hipervínculo" xfId="1442" builtinId="8" hidden="1"/>
    <cellStyle name="Hipervínculo" xfId="1444" builtinId="8" hidden="1"/>
    <cellStyle name="Hipervínculo" xfId="1446" builtinId="8" hidden="1"/>
    <cellStyle name="Hipervínculo" xfId="1448" builtinId="8" hidden="1"/>
    <cellStyle name="Hipervínculo" xfId="1450" builtinId="8" hidden="1"/>
    <cellStyle name="Hipervínculo" xfId="1452" builtinId="8" hidden="1"/>
    <cellStyle name="Hipervínculo" xfId="1454" builtinId="8" hidden="1"/>
    <cellStyle name="Hipervínculo" xfId="1456" builtinId="8" hidden="1"/>
    <cellStyle name="Hipervínculo" xfId="1458" builtinId="8" hidden="1"/>
    <cellStyle name="Hipervínculo" xfId="1460" builtinId="8" hidden="1"/>
    <cellStyle name="Hipervínculo" xfId="1462" builtinId="8" hidden="1"/>
    <cellStyle name="Hipervínculo" xfId="1464" builtinId="8" hidden="1"/>
    <cellStyle name="Hipervínculo" xfId="1466" builtinId="8" hidden="1"/>
    <cellStyle name="Hipervínculo" xfId="1468" builtinId="8" hidden="1"/>
    <cellStyle name="Hipervínculo" xfId="1470" builtinId="8" hidden="1"/>
    <cellStyle name="Hipervínculo" xfId="1472" builtinId="8" hidden="1"/>
    <cellStyle name="Hipervínculo" xfId="1474" builtinId="8" hidden="1"/>
    <cellStyle name="Hipervínculo" xfId="1476" builtinId="8" hidden="1"/>
    <cellStyle name="Hipervínculo" xfId="1478" builtinId="8" hidden="1"/>
    <cellStyle name="Hipervínculo" xfId="1480" builtinId="8" hidden="1"/>
    <cellStyle name="Hipervínculo" xfId="1482" builtinId="8" hidden="1"/>
    <cellStyle name="Hipervínculo" xfId="1484" builtinId="8" hidden="1"/>
    <cellStyle name="Hipervínculo" xfId="1486" builtinId="8" hidden="1"/>
    <cellStyle name="Hipervínculo" xfId="1488" builtinId="8" hidden="1"/>
    <cellStyle name="Hipervínculo" xfId="1490" builtinId="8" hidden="1"/>
    <cellStyle name="Hipervínculo" xfId="1492" builtinId="8" hidden="1"/>
    <cellStyle name="Hipervínculo" xfId="1494" builtinId="8" hidden="1"/>
    <cellStyle name="Hipervínculo" xfId="1496" builtinId="8" hidden="1"/>
    <cellStyle name="Hipervínculo" xfId="1498" builtinId="8" hidden="1"/>
    <cellStyle name="Hipervínculo" xfId="1500" builtinId="8" hidden="1"/>
    <cellStyle name="Hipervínculo" xfId="1502" builtinId="8" hidden="1"/>
    <cellStyle name="Hipervínculo" xfId="1504" builtinId="8" hidden="1"/>
    <cellStyle name="Hipervínculo" xfId="1506" builtinId="8" hidden="1"/>
    <cellStyle name="Hipervínculo" xfId="1508" builtinId="8" hidden="1"/>
    <cellStyle name="Hipervínculo" xfId="1510" builtinId="8" hidden="1"/>
    <cellStyle name="Hipervínculo" xfId="1512" builtinId="8" hidden="1"/>
    <cellStyle name="Hipervínculo" xfId="1514" builtinId="8" hidden="1"/>
    <cellStyle name="Hipervínculo" xfId="1516" builtinId="8" hidden="1"/>
    <cellStyle name="Hipervínculo" xfId="1518" builtinId="8" hidden="1"/>
    <cellStyle name="Hipervínculo" xfId="1520" builtinId="8" hidden="1"/>
    <cellStyle name="Hipervínculo" xfId="1522" builtinId="8" hidden="1"/>
    <cellStyle name="Hipervínculo" xfId="1524" builtinId="8" hidden="1"/>
    <cellStyle name="Hipervínculo" xfId="1526" builtinId="8" hidden="1"/>
    <cellStyle name="Hipervínculo" xfId="1528" builtinId="8" hidden="1"/>
    <cellStyle name="Hipervínculo" xfId="1530" builtinId="8" hidden="1"/>
    <cellStyle name="Hipervínculo" xfId="1532" builtinId="8" hidden="1"/>
    <cellStyle name="Hipervínculo" xfId="1534" builtinId="8" hidden="1"/>
    <cellStyle name="Hipervínculo" xfId="1536" builtinId="8" hidden="1"/>
    <cellStyle name="Hipervínculo" xfId="1538" builtinId="8" hidden="1"/>
    <cellStyle name="Hipervínculo" xfId="1540" builtinId="8" hidden="1"/>
    <cellStyle name="Hipervínculo" xfId="1542" builtinId="8" hidden="1"/>
    <cellStyle name="Hipervínculo" xfId="1544" builtinId="8" hidden="1"/>
    <cellStyle name="Hipervínculo" xfId="1546" builtinId="8" hidden="1"/>
    <cellStyle name="Hipervínculo" xfId="1548" builtinId="8" hidden="1"/>
    <cellStyle name="Hipervínculo" xfId="1550" builtinId="8" hidden="1"/>
    <cellStyle name="Hipervínculo" xfId="1552" builtinId="8" hidden="1"/>
    <cellStyle name="Hipervínculo" xfId="1554" builtinId="8" hidden="1"/>
    <cellStyle name="Hipervínculo" xfId="1556" builtinId="8" hidden="1"/>
    <cellStyle name="Hipervínculo" xfId="1558" builtinId="8" hidden="1"/>
    <cellStyle name="Hipervínculo" xfId="1560" builtinId="8" hidden="1"/>
    <cellStyle name="Hipervínculo" xfId="1562" builtinId="8" hidden="1"/>
    <cellStyle name="Hipervínculo" xfId="1564" builtinId="8" hidden="1"/>
    <cellStyle name="Hipervínculo" xfId="1566" builtinId="8" hidden="1"/>
    <cellStyle name="Hipervínculo" xfId="1568" builtinId="8" hidden="1"/>
    <cellStyle name="Hipervínculo" xfId="1570" builtinId="8" hidden="1"/>
    <cellStyle name="Hipervínculo" xfId="1572" builtinId="8" hidden="1"/>
    <cellStyle name="Hipervínculo" xfId="1574" builtinId="8" hidden="1"/>
    <cellStyle name="Hipervínculo" xfId="1576" builtinId="8" hidden="1"/>
    <cellStyle name="Hipervínculo visitado" xfId="75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Hipervínculo visitado" xfId="118" builtinId="9" hidden="1"/>
    <cellStyle name="Hipervínculo visitado" xfId="120" builtinId="9" hidden="1"/>
    <cellStyle name="Hipervínculo visitado" xfId="122" builtinId="9" hidden="1"/>
    <cellStyle name="Hipervínculo visitado" xfId="124" builtinId="9" hidden="1"/>
    <cellStyle name="Hipervínculo visitado" xfId="126" builtinId="9" hidden="1"/>
    <cellStyle name="Hipervínculo visitado" xfId="128" builtinId="9" hidden="1"/>
    <cellStyle name="Hipervínculo visitado" xfId="130" builtinId="9" hidden="1"/>
    <cellStyle name="Hipervínculo visitado" xfId="132" builtinId="9" hidden="1"/>
    <cellStyle name="Hipervínculo visitado" xfId="134" builtinId="9" hidden="1"/>
    <cellStyle name="Hipervínculo visitado" xfId="136" builtinId="9" hidden="1"/>
    <cellStyle name="Hipervínculo visitado" xfId="138" builtinId="9" hidden="1"/>
    <cellStyle name="Hipervínculo visitado" xfId="140" builtinId="9" hidden="1"/>
    <cellStyle name="Hipervínculo visitado" xfId="142" builtinId="9" hidden="1"/>
    <cellStyle name="Hipervínculo visitado" xfId="144" builtinId="9" hidden="1"/>
    <cellStyle name="Hipervínculo visitado" xfId="146" builtinId="9" hidden="1"/>
    <cellStyle name="Hipervínculo visitado" xfId="148" builtinId="9" hidden="1"/>
    <cellStyle name="Hipervínculo visitado" xfId="150" builtinId="9" hidden="1"/>
    <cellStyle name="Hipervínculo visitado" xfId="152" builtinId="9" hidden="1"/>
    <cellStyle name="Hipervínculo visitado" xfId="154" builtinId="9" hidden="1"/>
    <cellStyle name="Hipervínculo visitado" xfId="156" builtinId="9" hidden="1"/>
    <cellStyle name="Hipervínculo visitado" xfId="158" builtinId="9" hidden="1"/>
    <cellStyle name="Hipervínculo visitado" xfId="160" builtinId="9" hidden="1"/>
    <cellStyle name="Hipervínculo visitado" xfId="162" builtinId="9" hidden="1"/>
    <cellStyle name="Hipervínculo visitado" xfId="164" builtinId="9" hidden="1"/>
    <cellStyle name="Hipervínculo visitado" xfId="166" builtinId="9" hidden="1"/>
    <cellStyle name="Hipervínculo visitado" xfId="180" builtinId="9" hidden="1"/>
    <cellStyle name="Hipervínculo visitado" xfId="182" builtinId="9" hidden="1"/>
    <cellStyle name="Hipervínculo visitado" xfId="72" builtinId="9" hidden="1"/>
    <cellStyle name="Hipervínculo visitado" xfId="70" builtinId="9" hidden="1"/>
    <cellStyle name="Hipervínculo visitado" xfId="68" builtinId="9" hidden="1"/>
    <cellStyle name="Hipervínculo visitado" xfId="67" builtinId="9" hidden="1"/>
    <cellStyle name="Hipervínculo visitado" xfId="66" builtinId="9" hidden="1"/>
    <cellStyle name="Hipervínculo visitado" xfId="2" builtinId="9" hidden="1"/>
    <cellStyle name="Hipervínculo visitado" xfId="63" builtinId="9" hidden="1"/>
    <cellStyle name="Hipervínculo visitado" xfId="59" builtinId="9" hidden="1"/>
    <cellStyle name="Hipervínculo visitado" xfId="57" builtinId="9" hidden="1"/>
    <cellStyle name="Hipervínculo visitado" xfId="5" builtinId="9" hidden="1"/>
    <cellStyle name="Hipervínculo visitado" xfId="55" builtinId="9" hidden="1"/>
    <cellStyle name="Hipervínculo visitado" xfId="52" builtinId="9" hidden="1"/>
    <cellStyle name="Hipervínculo visitado" xfId="51" builtinId="9" hidden="1"/>
    <cellStyle name="Hipervínculo visitado" xfId="76" builtinId="9" hidden="1"/>
    <cellStyle name="Hipervínculo visitado" xfId="46" builtinId="9" hidden="1"/>
    <cellStyle name="Hipervínculo visitado" xfId="44" builtinId="9" hidden="1"/>
    <cellStyle name="Hipervínculo visitado" xfId="42" builtinId="9" hidden="1"/>
    <cellStyle name="Hipervínculo visitado" xfId="39" builtinId="9" hidden="1"/>
    <cellStyle name="Hipervínculo visitado" xfId="80" builtinId="9" hidden="1"/>
    <cellStyle name="Hipervínculo visitado" xfId="37" builtinId="9" hidden="1"/>
    <cellStyle name="Hipervínculo visitado" xfId="35" builtinId="9" hidden="1"/>
    <cellStyle name="Hipervínculo visitado" xfId="30" builtinId="9" hidden="1"/>
    <cellStyle name="Hipervínculo visitado" xfId="28" builtinId="9" hidden="1"/>
    <cellStyle name="Hipervínculo visitado" xfId="26" builtinId="9" hidden="1"/>
    <cellStyle name="Hipervínculo visitado" xfId="24" builtinId="9" hidden="1"/>
    <cellStyle name="Hipervínculo visitado" xfId="22" builtinId="9" hidden="1"/>
    <cellStyle name="Hipervínculo visitado" xfId="20" builtinId="9" hidden="1"/>
    <cellStyle name="Hipervínculo visitado" xfId="18" builtinId="9" hidden="1"/>
    <cellStyle name="Hipervínculo visitado" xfId="16" builtinId="9" hidden="1"/>
    <cellStyle name="Hipervínculo visitado" xfId="14" builtinId="9" hidden="1"/>
    <cellStyle name="Hipervínculo visitado" xfId="13" builtinId="9" hidden="1"/>
    <cellStyle name="Hipervínculo visitado" xfId="79" builtinId="9" hidden="1"/>
    <cellStyle name="Hipervínculo visitado" xfId="9" builtinId="9" hidden="1"/>
    <cellStyle name="Hipervínculo visitado" xfId="1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79" builtinId="9" hidden="1"/>
    <cellStyle name="Hipervínculo visitado" xfId="481" builtinId="9" hidden="1"/>
    <cellStyle name="Hipervínculo visitado" xfId="483" builtinId="9" hidden="1"/>
    <cellStyle name="Hipervínculo visitado" xfId="485" builtinId="9" hidden="1"/>
    <cellStyle name="Hipervínculo visitado" xfId="487" builtinId="9" hidden="1"/>
    <cellStyle name="Hipervínculo visitado" xfId="489" builtinId="9" hidden="1"/>
    <cellStyle name="Hipervínculo visitado" xfId="491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59" builtinId="9" hidden="1"/>
    <cellStyle name="Hipervínculo visitado" xfId="661" builtinId="9" hidden="1"/>
    <cellStyle name="Hipervínculo visitado" xfId="663" builtinId="9" hidden="1"/>
    <cellStyle name="Hipervínculo visitado" xfId="665" builtinId="9" hidden="1"/>
    <cellStyle name="Hipervínculo visitado" xfId="667" builtinId="9" hidden="1"/>
    <cellStyle name="Hipervínculo visitado" xfId="669" builtinId="9" hidden="1"/>
    <cellStyle name="Hipervínculo visitado" xfId="671" builtinId="9" hidden="1"/>
    <cellStyle name="Hipervínculo visitado" xfId="673" builtinId="9" hidden="1"/>
    <cellStyle name="Hipervínculo visitado" xfId="675" builtinId="9" hidden="1"/>
    <cellStyle name="Hipervínculo visitado" xfId="677" builtinId="9" hidden="1"/>
    <cellStyle name="Hipervínculo visitado" xfId="679" builtinId="9" hidden="1"/>
    <cellStyle name="Hipervínculo visitado" xfId="681" builtinId="9" hidden="1"/>
    <cellStyle name="Hipervínculo visitado" xfId="683" builtinId="9" hidden="1"/>
    <cellStyle name="Hipervínculo visitado" xfId="685" builtinId="9" hidden="1"/>
    <cellStyle name="Hipervínculo visitado" xfId="687" builtinId="9" hidden="1"/>
    <cellStyle name="Hipervínculo visitado" xfId="689" builtinId="9" hidden="1"/>
    <cellStyle name="Hipervínculo visitado" xfId="691" builtinId="9" hidden="1"/>
    <cellStyle name="Hipervínculo visitado" xfId="693" builtinId="9" hidden="1"/>
    <cellStyle name="Hipervínculo visitado" xfId="695" builtinId="9" hidden="1"/>
    <cellStyle name="Hipervínculo visitado" xfId="697" builtinId="9" hidden="1"/>
    <cellStyle name="Hipervínculo visitado" xfId="699" builtinId="9" hidden="1"/>
    <cellStyle name="Hipervínculo visitado" xfId="701" builtinId="9" hidden="1"/>
    <cellStyle name="Hipervínculo visitado" xfId="703" builtinId="9" hidden="1"/>
    <cellStyle name="Hipervínculo visitado" xfId="705" builtinId="9" hidden="1"/>
    <cellStyle name="Hipervínculo visitado" xfId="707" builtinId="9" hidden="1"/>
    <cellStyle name="Hipervínculo visitado" xfId="709" builtinId="9" hidden="1"/>
    <cellStyle name="Hipervínculo visitado" xfId="711" builtinId="9" hidden="1"/>
    <cellStyle name="Hipervínculo visitado" xfId="713" builtinId="9" hidden="1"/>
    <cellStyle name="Hipervínculo visitado" xfId="715" builtinId="9" hidden="1"/>
    <cellStyle name="Hipervínculo visitado" xfId="717" builtinId="9" hidden="1"/>
    <cellStyle name="Hipervínculo visitado" xfId="719" builtinId="9" hidden="1"/>
    <cellStyle name="Hipervínculo visitado" xfId="721" builtinId="9" hidden="1"/>
    <cellStyle name="Hipervínculo visitado" xfId="723" builtinId="9" hidden="1"/>
    <cellStyle name="Hipervínculo visitado" xfId="725" builtinId="9" hidden="1"/>
    <cellStyle name="Hipervínculo visitado" xfId="727" builtinId="9" hidden="1"/>
    <cellStyle name="Hipervínculo visitado" xfId="729" builtinId="9" hidden="1"/>
    <cellStyle name="Hipervínculo visitado" xfId="731" builtinId="9" hidden="1"/>
    <cellStyle name="Hipervínculo visitado" xfId="733" builtinId="9" hidden="1"/>
    <cellStyle name="Hipervínculo visitado" xfId="735" builtinId="9" hidden="1"/>
    <cellStyle name="Hipervínculo visitado" xfId="737" builtinId="9" hidden="1"/>
    <cellStyle name="Hipervínculo visitado" xfId="739" builtinId="9" hidden="1"/>
    <cellStyle name="Hipervínculo visitado" xfId="741" builtinId="9" hidden="1"/>
    <cellStyle name="Hipervínculo visitado" xfId="743" builtinId="9" hidden="1"/>
    <cellStyle name="Hipervínculo visitado" xfId="745" builtinId="9" hidden="1"/>
    <cellStyle name="Hipervínculo visitado" xfId="747" builtinId="9" hidden="1"/>
    <cellStyle name="Hipervínculo visitado" xfId="749" builtinId="9" hidden="1"/>
    <cellStyle name="Hipervínculo visitado" xfId="751" builtinId="9" hidden="1"/>
    <cellStyle name="Hipervínculo visitado" xfId="753" builtinId="9" hidden="1"/>
    <cellStyle name="Hipervínculo visitado" xfId="755" builtinId="9" hidden="1"/>
    <cellStyle name="Hipervínculo visitado" xfId="757" builtinId="9" hidden="1"/>
    <cellStyle name="Hipervínculo visitado" xfId="759" builtinId="9" hidden="1"/>
    <cellStyle name="Hipervínculo visitado" xfId="761" builtinId="9" hidden="1"/>
    <cellStyle name="Hipervínculo visitado" xfId="763" builtinId="9" hidden="1"/>
    <cellStyle name="Hipervínculo visitado" xfId="765" builtinId="9" hidden="1"/>
    <cellStyle name="Hipervínculo visitado" xfId="767" builtinId="9" hidden="1"/>
    <cellStyle name="Hipervínculo visitado" xfId="769" builtinId="9" hidden="1"/>
    <cellStyle name="Hipervínculo visitado" xfId="771" builtinId="9" hidden="1"/>
    <cellStyle name="Hipervínculo visitado" xfId="773" builtinId="9" hidden="1"/>
    <cellStyle name="Hipervínculo visitado" xfId="775" builtinId="9" hidden="1"/>
    <cellStyle name="Hipervínculo visitado" xfId="777" builtinId="9" hidden="1"/>
    <cellStyle name="Hipervínculo visitado" xfId="779" builtinId="9" hidden="1"/>
    <cellStyle name="Hipervínculo visitado" xfId="781" builtinId="9" hidden="1"/>
    <cellStyle name="Hipervínculo visitado" xfId="783" builtinId="9" hidden="1"/>
    <cellStyle name="Hipervínculo visitado" xfId="785" builtinId="9" hidden="1"/>
    <cellStyle name="Hipervínculo visitado" xfId="787" builtinId="9" hidden="1"/>
    <cellStyle name="Hipervínculo visitado" xfId="789" builtinId="9" hidden="1"/>
    <cellStyle name="Hipervínculo visitado" xfId="791" builtinId="9" hidden="1"/>
    <cellStyle name="Hipervínculo visitado" xfId="793" builtinId="9" hidden="1"/>
    <cellStyle name="Hipervínculo visitado" xfId="795" builtinId="9" hidden="1"/>
    <cellStyle name="Hipervínculo visitado" xfId="797" builtinId="9" hidden="1"/>
    <cellStyle name="Hipervínculo visitado" xfId="799" builtinId="9" hidden="1"/>
    <cellStyle name="Hipervínculo visitado" xfId="801" builtinId="9" hidden="1"/>
    <cellStyle name="Hipervínculo visitado" xfId="803" builtinId="9" hidden="1"/>
    <cellStyle name="Hipervínculo visitado" xfId="805" builtinId="9" hidden="1"/>
    <cellStyle name="Hipervínculo visitado" xfId="807" builtinId="9" hidden="1"/>
    <cellStyle name="Hipervínculo visitado" xfId="809" builtinId="9" hidden="1"/>
    <cellStyle name="Hipervínculo visitado" xfId="811" builtinId="9" hidden="1"/>
    <cellStyle name="Hipervínculo visitado" xfId="813" builtinId="9" hidden="1"/>
    <cellStyle name="Hipervínculo visitado" xfId="815" builtinId="9" hidden="1"/>
    <cellStyle name="Hipervínculo visitado" xfId="817" builtinId="9" hidden="1"/>
    <cellStyle name="Hipervínculo visitado" xfId="819" builtinId="9" hidden="1"/>
    <cellStyle name="Hipervínculo visitado" xfId="821" builtinId="9" hidden="1"/>
    <cellStyle name="Hipervínculo visitado" xfId="823" builtinId="9" hidden="1"/>
    <cellStyle name="Hipervínculo visitado" xfId="825" builtinId="9" hidden="1"/>
    <cellStyle name="Hipervínculo visitado" xfId="827" builtinId="9" hidden="1"/>
    <cellStyle name="Hipervínculo visitado" xfId="829" builtinId="9" hidden="1"/>
    <cellStyle name="Hipervínculo visitado" xfId="831" builtinId="9" hidden="1"/>
    <cellStyle name="Hipervínculo visitado" xfId="833" builtinId="9" hidden="1"/>
    <cellStyle name="Hipervínculo visitado" xfId="835" builtinId="9" hidden="1"/>
    <cellStyle name="Hipervínculo visitado" xfId="837" builtinId="9" hidden="1"/>
    <cellStyle name="Hipervínculo visitado" xfId="839" builtinId="9" hidden="1"/>
    <cellStyle name="Hipervínculo visitado" xfId="841" builtinId="9" hidden="1"/>
    <cellStyle name="Hipervínculo visitado" xfId="843" builtinId="9" hidden="1"/>
    <cellStyle name="Hipervínculo visitado" xfId="845" builtinId="9" hidden="1"/>
    <cellStyle name="Hipervínculo visitado" xfId="847" builtinId="9" hidden="1"/>
    <cellStyle name="Hipervínculo visitado" xfId="849" builtinId="9" hidden="1"/>
    <cellStyle name="Hipervínculo visitado" xfId="851" builtinId="9" hidden="1"/>
    <cellStyle name="Hipervínculo visitado" xfId="853" builtinId="9" hidden="1"/>
    <cellStyle name="Hipervínculo visitado" xfId="855" builtinId="9" hidden="1"/>
    <cellStyle name="Hipervínculo visitado" xfId="857" builtinId="9" hidden="1"/>
    <cellStyle name="Hipervínculo visitado" xfId="859" builtinId="9" hidden="1"/>
    <cellStyle name="Hipervínculo visitado" xfId="861" builtinId="9" hidden="1"/>
    <cellStyle name="Hipervínculo visitado" xfId="863" builtinId="9" hidden="1"/>
    <cellStyle name="Hipervínculo visitado" xfId="865" builtinId="9" hidden="1"/>
    <cellStyle name="Hipervínculo visitado" xfId="867" builtinId="9" hidden="1"/>
    <cellStyle name="Hipervínculo visitado" xfId="869" builtinId="9" hidden="1"/>
    <cellStyle name="Hipervínculo visitado" xfId="871" builtinId="9" hidden="1"/>
    <cellStyle name="Hipervínculo visitado" xfId="873" builtinId="9" hidden="1"/>
    <cellStyle name="Hipervínculo visitado" xfId="875" builtinId="9" hidden="1"/>
    <cellStyle name="Hipervínculo visitado" xfId="877" builtinId="9" hidden="1"/>
    <cellStyle name="Hipervínculo visitado" xfId="879" builtinId="9" hidden="1"/>
    <cellStyle name="Hipervínculo visitado" xfId="881" builtinId="9" hidden="1"/>
    <cellStyle name="Hipervínculo visitado" xfId="883" builtinId="9" hidden="1"/>
    <cellStyle name="Hipervínculo visitado" xfId="885" builtinId="9" hidden="1"/>
    <cellStyle name="Hipervínculo visitado" xfId="887" builtinId="9" hidden="1"/>
    <cellStyle name="Hipervínculo visitado" xfId="889" builtinId="9" hidden="1"/>
    <cellStyle name="Hipervínculo visitado" xfId="891" builtinId="9" hidden="1"/>
    <cellStyle name="Hipervínculo visitado" xfId="893" builtinId="9" hidden="1"/>
    <cellStyle name="Hipervínculo visitado" xfId="895" builtinId="9" hidden="1"/>
    <cellStyle name="Hipervínculo visitado" xfId="897" builtinId="9" hidden="1"/>
    <cellStyle name="Hipervínculo visitado" xfId="899" builtinId="9" hidden="1"/>
    <cellStyle name="Hipervínculo visitado" xfId="901" builtinId="9" hidden="1"/>
    <cellStyle name="Hipervínculo visitado" xfId="903" builtinId="9" hidden="1"/>
    <cellStyle name="Hipervínculo visitado" xfId="905" builtinId="9" hidden="1"/>
    <cellStyle name="Hipervínculo visitado" xfId="907" builtinId="9" hidden="1"/>
    <cellStyle name="Hipervínculo visitado" xfId="909" builtinId="9" hidden="1"/>
    <cellStyle name="Hipervínculo visitado" xfId="911" builtinId="9" hidden="1"/>
    <cellStyle name="Hipervínculo visitado" xfId="913" builtinId="9" hidden="1"/>
    <cellStyle name="Hipervínculo visitado" xfId="915" builtinId="9" hidden="1"/>
    <cellStyle name="Hipervínculo visitado" xfId="925" builtinId="9" hidden="1"/>
    <cellStyle name="Hipervínculo visitado" xfId="927" builtinId="9" hidden="1"/>
    <cellStyle name="Hipervínculo visitado" xfId="930" builtinId="9" hidden="1"/>
    <cellStyle name="Hipervínculo visitado" xfId="932" builtinId="9" hidden="1"/>
    <cellStyle name="Hipervínculo visitado" xfId="934" builtinId="9" hidden="1"/>
    <cellStyle name="Hipervínculo visitado" xfId="936" builtinId="9" hidden="1"/>
    <cellStyle name="Hipervínculo visitado" xfId="938" builtinId="9" hidden="1"/>
    <cellStyle name="Hipervínculo visitado" xfId="940" builtinId="9" hidden="1"/>
    <cellStyle name="Hipervínculo visitado" xfId="942" builtinId="9" hidden="1"/>
    <cellStyle name="Hipervínculo visitado" xfId="944" builtinId="9" hidden="1"/>
    <cellStyle name="Hipervínculo visitado" xfId="946" builtinId="9" hidden="1"/>
    <cellStyle name="Hipervínculo visitado" xfId="948" builtinId="9" hidden="1"/>
    <cellStyle name="Hipervínculo visitado" xfId="949" builtinId="9" hidden="1"/>
    <cellStyle name="Hipervínculo visitado" xfId="951" builtinId="9" hidden="1"/>
    <cellStyle name="Hipervínculo visitado" xfId="953" builtinId="9" hidden="1"/>
    <cellStyle name="Hipervínculo visitado" xfId="955" builtinId="9" hidden="1"/>
    <cellStyle name="Hipervínculo visitado" xfId="957" builtinId="9" hidden="1"/>
    <cellStyle name="Hipervínculo visitado" xfId="959" builtinId="9" hidden="1"/>
    <cellStyle name="Hipervínculo visitado" xfId="961" builtinId="9" hidden="1"/>
    <cellStyle name="Hipervínculo visitado" xfId="963" builtinId="9" hidden="1"/>
    <cellStyle name="Hipervínculo visitado" xfId="965" builtinId="9" hidden="1"/>
    <cellStyle name="Hipervínculo visitado" xfId="967" builtinId="9" hidden="1"/>
    <cellStyle name="Hipervínculo visitado" xfId="969" builtinId="9" hidden="1"/>
    <cellStyle name="Hipervínculo visitado" xfId="971" builtinId="9" hidden="1"/>
    <cellStyle name="Hipervínculo visitado" xfId="973" builtinId="9" hidden="1"/>
    <cellStyle name="Hipervínculo visitado" xfId="975" builtinId="9" hidden="1"/>
    <cellStyle name="Hipervínculo visitado" xfId="977" builtinId="9" hidden="1"/>
    <cellStyle name="Hipervínculo visitado" xfId="979" builtinId="9" hidden="1"/>
    <cellStyle name="Hipervínculo visitado" xfId="981" builtinId="9" hidden="1"/>
    <cellStyle name="Hipervínculo visitado" xfId="983" builtinId="9" hidden="1"/>
    <cellStyle name="Hipervínculo visitado" xfId="985" builtinId="9" hidden="1"/>
    <cellStyle name="Hipervínculo visitado" xfId="987" builtinId="9" hidden="1"/>
    <cellStyle name="Hipervínculo visitado" xfId="989" builtinId="9" hidden="1"/>
    <cellStyle name="Hipervínculo visitado" xfId="991" builtinId="9" hidden="1"/>
    <cellStyle name="Hipervínculo visitado" xfId="993" builtinId="9" hidden="1"/>
    <cellStyle name="Hipervínculo visitado" xfId="995" builtinId="9" hidden="1"/>
    <cellStyle name="Hipervínculo visitado" xfId="997" builtinId="9" hidden="1"/>
    <cellStyle name="Hipervínculo visitado" xfId="999" builtinId="9" hidden="1"/>
    <cellStyle name="Hipervínculo visitado" xfId="1001" builtinId="9" hidden="1"/>
    <cellStyle name="Hipervínculo visitado" xfId="1005" builtinId="9" hidden="1"/>
    <cellStyle name="Hipervínculo visitado" xfId="1007" builtinId="9" hidden="1"/>
    <cellStyle name="Hipervínculo visitado" xfId="1009" builtinId="9" hidden="1"/>
    <cellStyle name="Hipervínculo visitado" xfId="1011" builtinId="9" hidden="1"/>
    <cellStyle name="Hipervínculo visitado" xfId="1013" builtinId="9" hidden="1"/>
    <cellStyle name="Hipervínculo visitado" xfId="1015" builtinId="9" hidden="1"/>
    <cellStyle name="Hipervínculo visitado" xfId="1017" builtinId="9" hidden="1"/>
    <cellStyle name="Hipervínculo visitado" xfId="1019" builtinId="9" hidden="1"/>
    <cellStyle name="Hipervínculo visitado" xfId="1021" builtinId="9" hidden="1"/>
    <cellStyle name="Hipervínculo visitado" xfId="1023" builtinId="9" hidden="1"/>
    <cellStyle name="Hipervínculo visitado" xfId="1025" builtinId="9" hidden="1"/>
    <cellStyle name="Hipervínculo visitado" xfId="1027" builtinId="9" hidden="1"/>
    <cellStyle name="Hipervínculo visitado" xfId="1029" builtinId="9" hidden="1"/>
    <cellStyle name="Hipervínculo visitado" xfId="1031" builtinId="9" hidden="1"/>
    <cellStyle name="Hipervínculo visitado" xfId="1033" builtinId="9" hidden="1"/>
    <cellStyle name="Hipervínculo visitado" xfId="1035" builtinId="9" hidden="1"/>
    <cellStyle name="Hipervínculo visitado" xfId="1037" builtinId="9" hidden="1"/>
    <cellStyle name="Hipervínculo visitado" xfId="1039" builtinId="9" hidden="1"/>
    <cellStyle name="Hipervínculo visitado" xfId="1041" builtinId="9" hidden="1"/>
    <cellStyle name="Hipervínculo visitado" xfId="1043" builtinId="9" hidden="1"/>
    <cellStyle name="Hipervínculo visitado" xfId="1045" builtinId="9" hidden="1"/>
    <cellStyle name="Hipervínculo visitado" xfId="1047" builtinId="9" hidden="1"/>
    <cellStyle name="Hipervínculo visitado" xfId="1049" builtinId="9" hidden="1"/>
    <cellStyle name="Hipervínculo visitado" xfId="1051" builtinId="9" hidden="1"/>
    <cellStyle name="Hipervínculo visitado" xfId="1053" builtinId="9" hidden="1"/>
    <cellStyle name="Hipervínculo visitado" xfId="1055" builtinId="9" hidden="1"/>
    <cellStyle name="Hipervínculo visitado" xfId="1057" builtinId="9" hidden="1"/>
    <cellStyle name="Hipervínculo visitado" xfId="1059" builtinId="9" hidden="1"/>
    <cellStyle name="Hipervínculo visitado" xfId="1061" builtinId="9" hidden="1"/>
    <cellStyle name="Hipervínculo visitado" xfId="1063" builtinId="9" hidden="1"/>
    <cellStyle name="Hipervínculo visitado" xfId="1065" builtinId="9" hidden="1"/>
    <cellStyle name="Hipervínculo visitado" xfId="1067" builtinId="9" hidden="1"/>
    <cellStyle name="Hipervínculo visitado" xfId="1069" builtinId="9" hidden="1"/>
    <cellStyle name="Hipervínculo visitado" xfId="1071" builtinId="9" hidden="1"/>
    <cellStyle name="Hipervínculo visitado" xfId="1073" builtinId="9" hidden="1"/>
    <cellStyle name="Hipervínculo visitado" xfId="1075" builtinId="9" hidden="1"/>
    <cellStyle name="Hipervínculo visitado" xfId="1077" builtinId="9" hidden="1"/>
    <cellStyle name="Hipervínculo visitado" xfId="1079" builtinId="9" hidden="1"/>
    <cellStyle name="Hipervínculo visitado" xfId="1081" builtinId="9" hidden="1"/>
    <cellStyle name="Hipervínculo visitado" xfId="1083" builtinId="9" hidden="1"/>
    <cellStyle name="Hipervínculo visitado" xfId="1085" builtinId="9" hidden="1"/>
    <cellStyle name="Hipervínculo visitado" xfId="1087" builtinId="9" hidden="1"/>
    <cellStyle name="Hipervínculo visitado" xfId="1089" builtinId="9" hidden="1"/>
    <cellStyle name="Hipervínculo visitado" xfId="1091" builtinId="9" hidden="1"/>
    <cellStyle name="Hipervínculo visitado" xfId="1093" builtinId="9" hidden="1"/>
    <cellStyle name="Hipervínculo visitado" xfId="1095" builtinId="9" hidden="1"/>
    <cellStyle name="Hipervínculo visitado" xfId="1097" builtinId="9" hidden="1"/>
    <cellStyle name="Hipervínculo visitado" xfId="1099" builtinId="9" hidden="1"/>
    <cellStyle name="Hipervínculo visitado" xfId="1101" builtinId="9" hidden="1"/>
    <cellStyle name="Hipervínculo visitado" xfId="1103" builtinId="9" hidden="1"/>
    <cellStyle name="Hipervínculo visitado" xfId="1105" builtinId="9" hidden="1"/>
    <cellStyle name="Hipervínculo visitado" xfId="1107" builtinId="9" hidden="1"/>
    <cellStyle name="Hipervínculo visitado" xfId="1109" builtinId="9" hidden="1"/>
    <cellStyle name="Hipervínculo visitado" xfId="1111" builtinId="9" hidden="1"/>
    <cellStyle name="Hipervínculo visitado" xfId="1113" builtinId="9" hidden="1"/>
    <cellStyle name="Hipervínculo visitado" xfId="1115" builtinId="9" hidden="1"/>
    <cellStyle name="Hipervínculo visitado" xfId="1117" builtinId="9" hidden="1"/>
    <cellStyle name="Hipervínculo visitado" xfId="1119" builtinId="9" hidden="1"/>
    <cellStyle name="Hipervínculo visitado" xfId="1121" builtinId="9" hidden="1"/>
    <cellStyle name="Hipervínculo visitado" xfId="1123" builtinId="9" hidden="1"/>
    <cellStyle name="Hipervínculo visitado" xfId="1125" builtinId="9" hidden="1"/>
    <cellStyle name="Hipervínculo visitado" xfId="1127" builtinId="9" hidden="1"/>
    <cellStyle name="Hipervínculo visitado" xfId="1129" builtinId="9" hidden="1"/>
    <cellStyle name="Hipervínculo visitado" xfId="1131" builtinId="9" hidden="1"/>
    <cellStyle name="Hipervínculo visitado" xfId="1133" builtinId="9" hidden="1"/>
    <cellStyle name="Hipervínculo visitado" xfId="1135" builtinId="9" hidden="1"/>
    <cellStyle name="Hipervínculo visitado" xfId="1137" builtinId="9" hidden="1"/>
    <cellStyle name="Hipervínculo visitado" xfId="1139" builtinId="9" hidden="1"/>
    <cellStyle name="Hipervínculo visitado" xfId="1141" builtinId="9" hidden="1"/>
    <cellStyle name="Hipervínculo visitado" xfId="1143" builtinId="9" hidden="1"/>
    <cellStyle name="Hipervínculo visitado" xfId="1145" builtinId="9" hidden="1"/>
    <cellStyle name="Hipervínculo visitado" xfId="1147" builtinId="9" hidden="1"/>
    <cellStyle name="Hipervínculo visitado" xfId="1149" builtinId="9" hidden="1"/>
    <cellStyle name="Hipervínculo visitado" xfId="1151" builtinId="9" hidden="1"/>
    <cellStyle name="Hipervínculo visitado" xfId="1153" builtinId="9" hidden="1"/>
    <cellStyle name="Hipervínculo visitado" xfId="1155" builtinId="9" hidden="1"/>
    <cellStyle name="Hipervínculo visitado" xfId="1157" builtinId="9" hidden="1"/>
    <cellStyle name="Hipervínculo visitado" xfId="1159" builtinId="9" hidden="1"/>
    <cellStyle name="Hipervínculo visitado" xfId="1161" builtinId="9" hidden="1"/>
    <cellStyle name="Hipervínculo visitado" xfId="1163" builtinId="9" hidden="1"/>
    <cellStyle name="Hipervínculo visitado" xfId="1165" builtinId="9" hidden="1"/>
    <cellStyle name="Hipervínculo visitado" xfId="1167" builtinId="9" hidden="1"/>
    <cellStyle name="Hipervínculo visitado" xfId="1169" builtinId="9" hidden="1"/>
    <cellStyle name="Hipervínculo visitado" xfId="1171" builtinId="9" hidden="1"/>
    <cellStyle name="Hipervínculo visitado" xfId="1173" builtinId="9" hidden="1"/>
    <cellStyle name="Hipervínculo visitado" xfId="1175" builtinId="9" hidden="1"/>
    <cellStyle name="Hipervínculo visitado" xfId="1177" builtinId="9" hidden="1"/>
    <cellStyle name="Hipervínculo visitado" xfId="1179" builtinId="9" hidden="1"/>
    <cellStyle name="Hipervínculo visitado" xfId="1181" builtinId="9" hidden="1"/>
    <cellStyle name="Hipervínculo visitado" xfId="1183" builtinId="9" hidden="1"/>
    <cellStyle name="Hipervínculo visitado" xfId="1185" builtinId="9" hidden="1"/>
    <cellStyle name="Hipervínculo visitado" xfId="1187" builtinId="9" hidden="1"/>
    <cellStyle name="Hipervínculo visitado" xfId="1189" builtinId="9" hidden="1"/>
    <cellStyle name="Hipervínculo visitado" xfId="1191" builtinId="9" hidden="1"/>
    <cellStyle name="Hipervínculo visitado" xfId="1193" builtinId="9" hidden="1"/>
    <cellStyle name="Hipervínculo visitado" xfId="1195" builtinId="9" hidden="1"/>
    <cellStyle name="Hipervínculo visitado" xfId="1197" builtinId="9" hidden="1"/>
    <cellStyle name="Hipervínculo visitado" xfId="1199" builtinId="9" hidden="1"/>
    <cellStyle name="Hipervínculo visitado" xfId="1201" builtinId="9" hidden="1"/>
    <cellStyle name="Hipervínculo visitado" xfId="1203" builtinId="9" hidden="1"/>
    <cellStyle name="Hipervínculo visitado" xfId="1205" builtinId="9" hidden="1"/>
    <cellStyle name="Hipervínculo visitado" xfId="1207" builtinId="9" hidden="1"/>
    <cellStyle name="Hipervínculo visitado" xfId="1209" builtinId="9" hidden="1"/>
    <cellStyle name="Hipervínculo visitado" xfId="1211" builtinId="9" hidden="1"/>
    <cellStyle name="Hipervínculo visitado" xfId="1213" builtinId="9" hidden="1"/>
    <cellStyle name="Hipervínculo visitado" xfId="1215" builtinId="9" hidden="1"/>
    <cellStyle name="Hipervínculo visitado" xfId="1217" builtinId="9" hidden="1"/>
    <cellStyle name="Hipervínculo visitado" xfId="1219" builtinId="9" hidden="1"/>
    <cellStyle name="Hipervínculo visitado" xfId="1221" builtinId="9" hidden="1"/>
    <cellStyle name="Hipervínculo visitado" xfId="1223" builtinId="9" hidden="1"/>
    <cellStyle name="Hipervínculo visitado" xfId="1225" builtinId="9" hidden="1"/>
    <cellStyle name="Hipervínculo visitado" xfId="1227" builtinId="9" hidden="1"/>
    <cellStyle name="Hipervínculo visitado" xfId="1229" builtinId="9" hidden="1"/>
    <cellStyle name="Hipervínculo visitado" xfId="1231" builtinId="9" hidden="1"/>
    <cellStyle name="Hipervínculo visitado" xfId="1233" builtinId="9" hidden="1"/>
    <cellStyle name="Hipervínculo visitado" xfId="1235" builtinId="9" hidden="1"/>
    <cellStyle name="Hipervínculo visitado" xfId="1237" builtinId="9" hidden="1"/>
    <cellStyle name="Hipervínculo visitado" xfId="1239" builtinId="9" hidden="1"/>
    <cellStyle name="Hipervínculo visitado" xfId="1241" builtinId="9" hidden="1"/>
    <cellStyle name="Hipervínculo visitado" xfId="1243" builtinId="9" hidden="1"/>
    <cellStyle name="Hipervínculo visitado" xfId="1245" builtinId="9" hidden="1"/>
    <cellStyle name="Hipervínculo visitado" xfId="1247" builtinId="9" hidden="1"/>
    <cellStyle name="Hipervínculo visitado" xfId="1249" builtinId="9" hidden="1"/>
    <cellStyle name="Hipervínculo visitado" xfId="1251" builtinId="9" hidden="1"/>
    <cellStyle name="Hipervínculo visitado" xfId="1253" builtinId="9" hidden="1"/>
    <cellStyle name="Hipervínculo visitado" xfId="1255" builtinId="9" hidden="1"/>
    <cellStyle name="Hipervínculo visitado" xfId="1257" builtinId="9" hidden="1"/>
    <cellStyle name="Hipervínculo visitado" xfId="1259" builtinId="9" hidden="1"/>
    <cellStyle name="Hipervínculo visitado" xfId="1261" builtinId="9" hidden="1"/>
    <cellStyle name="Hipervínculo visitado" xfId="1263" builtinId="9" hidden="1"/>
    <cellStyle name="Hipervínculo visitado" xfId="1265" builtinId="9" hidden="1"/>
    <cellStyle name="Hipervínculo visitado" xfId="1267" builtinId="9" hidden="1"/>
    <cellStyle name="Hipervínculo visitado" xfId="1269" builtinId="9" hidden="1"/>
    <cellStyle name="Hipervínculo visitado" xfId="1271" builtinId="9" hidden="1"/>
    <cellStyle name="Hipervínculo visitado" xfId="1273" builtinId="9" hidden="1"/>
    <cellStyle name="Hipervínculo visitado" xfId="1275" builtinId="9" hidden="1"/>
    <cellStyle name="Hipervínculo visitado" xfId="1277" builtinId="9" hidden="1"/>
    <cellStyle name="Hipervínculo visitado" xfId="1279" builtinId="9" hidden="1"/>
    <cellStyle name="Hipervínculo visitado" xfId="1281" builtinId="9" hidden="1"/>
    <cellStyle name="Hipervínculo visitado" xfId="1283" builtinId="9" hidden="1"/>
    <cellStyle name="Hipervínculo visitado" xfId="1285" builtinId="9" hidden="1"/>
    <cellStyle name="Hipervínculo visitado" xfId="1287" builtinId="9" hidden="1"/>
    <cellStyle name="Hipervínculo visitado" xfId="1289" builtinId="9" hidden="1"/>
    <cellStyle name="Hipervínculo visitado" xfId="1291" builtinId="9" hidden="1"/>
    <cellStyle name="Hipervínculo visitado" xfId="1293" builtinId="9" hidden="1"/>
    <cellStyle name="Hipervínculo visitado" xfId="1295" builtinId="9" hidden="1"/>
    <cellStyle name="Hipervínculo visitado" xfId="1297" builtinId="9" hidden="1"/>
    <cellStyle name="Hipervínculo visitado" xfId="1299" builtinId="9" hidden="1"/>
    <cellStyle name="Hipervínculo visitado" xfId="1301" builtinId="9" hidden="1"/>
    <cellStyle name="Hipervínculo visitado" xfId="1303" builtinId="9" hidden="1"/>
    <cellStyle name="Hipervínculo visitado" xfId="1305" builtinId="9" hidden="1"/>
    <cellStyle name="Hipervínculo visitado" xfId="1307" builtinId="9" hidden="1"/>
    <cellStyle name="Hipervínculo visitado" xfId="1309" builtinId="9" hidden="1"/>
    <cellStyle name="Hipervínculo visitado" xfId="1311" builtinId="9" hidden="1"/>
    <cellStyle name="Hipervínculo visitado" xfId="1313" builtinId="9" hidden="1"/>
    <cellStyle name="Hipervínculo visitado" xfId="1315" builtinId="9" hidden="1"/>
    <cellStyle name="Hipervínculo visitado" xfId="1317" builtinId="9" hidden="1"/>
    <cellStyle name="Hipervínculo visitado" xfId="1319" builtinId="9" hidden="1"/>
    <cellStyle name="Hipervínculo visitado" xfId="1321" builtinId="9" hidden="1"/>
    <cellStyle name="Hipervínculo visitado" xfId="1323" builtinId="9" hidden="1"/>
    <cellStyle name="Hipervínculo visitado" xfId="1325" builtinId="9" hidden="1"/>
    <cellStyle name="Hipervínculo visitado" xfId="1327" builtinId="9" hidden="1"/>
    <cellStyle name="Hipervínculo visitado" xfId="1329" builtinId="9" hidden="1"/>
    <cellStyle name="Hipervínculo visitado" xfId="1331" builtinId="9" hidden="1"/>
    <cellStyle name="Hipervínculo visitado" xfId="1333" builtinId="9" hidden="1"/>
    <cellStyle name="Hipervínculo visitado" xfId="1335" builtinId="9" hidden="1"/>
    <cellStyle name="Hipervínculo visitado" xfId="1337" builtinId="9" hidden="1"/>
    <cellStyle name="Hipervínculo visitado" xfId="1339" builtinId="9" hidden="1"/>
    <cellStyle name="Hipervínculo visitado" xfId="1341" builtinId="9" hidden="1"/>
    <cellStyle name="Hipervínculo visitado" xfId="1343" builtinId="9" hidden="1"/>
    <cellStyle name="Hipervínculo visitado" xfId="1345" builtinId="9" hidden="1"/>
    <cellStyle name="Hipervínculo visitado" xfId="1347" builtinId="9" hidden="1"/>
    <cellStyle name="Hipervínculo visitado" xfId="1349" builtinId="9" hidden="1"/>
    <cellStyle name="Hipervínculo visitado" xfId="1351" builtinId="9" hidden="1"/>
    <cellStyle name="Hipervínculo visitado" xfId="1353" builtinId="9" hidden="1"/>
    <cellStyle name="Hipervínculo visitado" xfId="1355" builtinId="9" hidden="1"/>
    <cellStyle name="Hipervínculo visitado" xfId="1357" builtinId="9" hidden="1"/>
    <cellStyle name="Hipervínculo visitado" xfId="1359" builtinId="9" hidden="1"/>
    <cellStyle name="Hipervínculo visitado" xfId="1361" builtinId="9" hidden="1"/>
    <cellStyle name="Hipervínculo visitado" xfId="1363" builtinId="9" hidden="1"/>
    <cellStyle name="Hipervínculo visitado" xfId="1365" builtinId="9" hidden="1"/>
    <cellStyle name="Hipervínculo visitado" xfId="1367" builtinId="9" hidden="1"/>
    <cellStyle name="Hipervínculo visitado" xfId="1369" builtinId="9" hidden="1"/>
    <cellStyle name="Hipervínculo visitado" xfId="1371" builtinId="9" hidden="1"/>
    <cellStyle name="Hipervínculo visitado" xfId="1373" builtinId="9" hidden="1"/>
    <cellStyle name="Hipervínculo visitado" xfId="1375" builtinId="9" hidden="1"/>
    <cellStyle name="Hipervínculo visitado" xfId="1377" builtinId="9" hidden="1"/>
    <cellStyle name="Hipervínculo visitado" xfId="1379" builtinId="9" hidden="1"/>
    <cellStyle name="Hipervínculo visitado" xfId="1381" builtinId="9" hidden="1"/>
    <cellStyle name="Hipervínculo visitado" xfId="1383" builtinId="9" hidden="1"/>
    <cellStyle name="Hipervínculo visitado" xfId="1385" builtinId="9" hidden="1"/>
    <cellStyle name="Hipervínculo visitado" xfId="1387" builtinId="9" hidden="1"/>
    <cellStyle name="Hipervínculo visitado" xfId="1389" builtinId="9" hidden="1"/>
    <cellStyle name="Hipervínculo visitado" xfId="1391" builtinId="9" hidden="1"/>
    <cellStyle name="Hipervínculo visitado" xfId="1393" builtinId="9" hidden="1"/>
    <cellStyle name="Hipervínculo visitado" xfId="1395" builtinId="9" hidden="1"/>
    <cellStyle name="Hipervínculo visitado" xfId="1397" builtinId="9" hidden="1"/>
    <cellStyle name="Hipervínculo visitado" xfId="1399" builtinId="9" hidden="1"/>
    <cellStyle name="Hipervínculo visitado" xfId="1401" builtinId="9" hidden="1"/>
    <cellStyle name="Hipervínculo visitado" xfId="1403" builtinId="9" hidden="1"/>
    <cellStyle name="Hipervínculo visitado" xfId="1405" builtinId="9" hidden="1"/>
    <cellStyle name="Hipervínculo visitado" xfId="1407" builtinId="9" hidden="1"/>
    <cellStyle name="Hipervínculo visitado" xfId="1409" builtinId="9" hidden="1"/>
    <cellStyle name="Hipervínculo visitado" xfId="1411" builtinId="9" hidden="1"/>
    <cellStyle name="Hipervínculo visitado" xfId="1413" builtinId="9" hidden="1"/>
    <cellStyle name="Hipervínculo visitado" xfId="1415" builtinId="9" hidden="1"/>
    <cellStyle name="Hipervínculo visitado" xfId="1417" builtinId="9" hidden="1"/>
    <cellStyle name="Hipervínculo visitado" xfId="1419" builtinId="9" hidden="1"/>
    <cellStyle name="Hipervínculo visitado" xfId="1421" builtinId="9" hidden="1"/>
    <cellStyle name="Hipervínculo visitado" xfId="1423" builtinId="9" hidden="1"/>
    <cellStyle name="Hipervínculo visitado" xfId="1425" builtinId="9" hidden="1"/>
    <cellStyle name="Hipervínculo visitado" xfId="1427" builtinId="9" hidden="1"/>
    <cellStyle name="Hipervínculo visitado" xfId="1429" builtinId="9" hidden="1"/>
    <cellStyle name="Hipervínculo visitado" xfId="1431" builtinId="9" hidden="1"/>
    <cellStyle name="Hipervínculo visitado" xfId="1433" builtinId="9" hidden="1"/>
    <cellStyle name="Hipervínculo visitado" xfId="1435" builtinId="9" hidden="1"/>
    <cellStyle name="Hipervínculo visitado" xfId="1437" builtinId="9" hidden="1"/>
    <cellStyle name="Hipervínculo visitado" xfId="1439" builtinId="9" hidden="1"/>
    <cellStyle name="Hipervínculo visitado" xfId="1441" builtinId="9" hidden="1"/>
    <cellStyle name="Hipervínculo visitado" xfId="1443" builtinId="9" hidden="1"/>
    <cellStyle name="Hipervínculo visitado" xfId="1445" builtinId="9" hidden="1"/>
    <cellStyle name="Hipervínculo visitado" xfId="1447" builtinId="9" hidden="1"/>
    <cellStyle name="Hipervínculo visitado" xfId="1449" builtinId="9" hidden="1"/>
    <cellStyle name="Hipervínculo visitado" xfId="1451" builtinId="9" hidden="1"/>
    <cellStyle name="Hipervínculo visitado" xfId="1453" builtinId="9" hidden="1"/>
    <cellStyle name="Hipervínculo visitado" xfId="1455" builtinId="9" hidden="1"/>
    <cellStyle name="Hipervínculo visitado" xfId="1457" builtinId="9" hidden="1"/>
    <cellStyle name="Hipervínculo visitado" xfId="1459" builtinId="9" hidden="1"/>
    <cellStyle name="Hipervínculo visitado" xfId="1461" builtinId="9" hidden="1"/>
    <cellStyle name="Hipervínculo visitado" xfId="1463" builtinId="9" hidden="1"/>
    <cellStyle name="Hipervínculo visitado" xfId="1465" builtinId="9" hidden="1"/>
    <cellStyle name="Hipervínculo visitado" xfId="1467" builtinId="9" hidden="1"/>
    <cellStyle name="Hipervínculo visitado" xfId="1469" builtinId="9" hidden="1"/>
    <cellStyle name="Hipervínculo visitado" xfId="1471" builtinId="9" hidden="1"/>
    <cellStyle name="Hipervínculo visitado" xfId="1473" builtinId="9" hidden="1"/>
    <cellStyle name="Hipervínculo visitado" xfId="1475" builtinId="9" hidden="1"/>
    <cellStyle name="Hipervínculo visitado" xfId="1477" builtinId="9" hidden="1"/>
    <cellStyle name="Hipervínculo visitado" xfId="1479" builtinId="9" hidden="1"/>
    <cellStyle name="Hipervínculo visitado" xfId="1481" builtinId="9" hidden="1"/>
    <cellStyle name="Hipervínculo visitado" xfId="1483" builtinId="9" hidden="1"/>
    <cellStyle name="Hipervínculo visitado" xfId="1485" builtinId="9" hidden="1"/>
    <cellStyle name="Hipervínculo visitado" xfId="1487" builtinId="9" hidden="1"/>
    <cellStyle name="Hipervínculo visitado" xfId="1489" builtinId="9" hidden="1"/>
    <cellStyle name="Hipervínculo visitado" xfId="1491" builtinId="9" hidden="1"/>
    <cellStyle name="Hipervínculo visitado" xfId="1493" builtinId="9" hidden="1"/>
    <cellStyle name="Hipervínculo visitado" xfId="1495" builtinId="9" hidden="1"/>
    <cellStyle name="Hipervínculo visitado" xfId="1497" builtinId="9" hidden="1"/>
    <cellStyle name="Hipervínculo visitado" xfId="1499" builtinId="9" hidden="1"/>
    <cellStyle name="Hipervínculo visitado" xfId="1501" builtinId="9" hidden="1"/>
    <cellStyle name="Hipervínculo visitado" xfId="1503" builtinId="9" hidden="1"/>
    <cellStyle name="Hipervínculo visitado" xfId="1505" builtinId="9" hidden="1"/>
    <cellStyle name="Hipervínculo visitado" xfId="1507" builtinId="9" hidden="1"/>
    <cellStyle name="Hipervínculo visitado" xfId="1509" builtinId="9" hidden="1"/>
    <cellStyle name="Hipervínculo visitado" xfId="1511" builtinId="9" hidden="1"/>
    <cellStyle name="Hipervínculo visitado" xfId="1513" builtinId="9" hidden="1"/>
    <cellStyle name="Hipervínculo visitado" xfId="1515" builtinId="9" hidden="1"/>
    <cellStyle name="Hipervínculo visitado" xfId="1517" builtinId="9" hidden="1"/>
    <cellStyle name="Hipervínculo visitado" xfId="1519" builtinId="9" hidden="1"/>
    <cellStyle name="Hipervínculo visitado" xfId="1521" builtinId="9" hidden="1"/>
    <cellStyle name="Hipervínculo visitado" xfId="1523" builtinId="9" hidden="1"/>
    <cellStyle name="Hipervínculo visitado" xfId="1525" builtinId="9" hidden="1"/>
    <cellStyle name="Hipervínculo visitado" xfId="1527" builtinId="9" hidden="1"/>
    <cellStyle name="Hipervínculo visitado" xfId="1529" builtinId="9" hidden="1"/>
    <cellStyle name="Hipervínculo visitado" xfId="1531" builtinId="9" hidden="1"/>
    <cellStyle name="Hipervínculo visitado" xfId="1533" builtinId="9" hidden="1"/>
    <cellStyle name="Hipervínculo visitado" xfId="1535" builtinId="9" hidden="1"/>
    <cellStyle name="Hipervínculo visitado" xfId="1537" builtinId="9" hidden="1"/>
    <cellStyle name="Hipervínculo visitado" xfId="1539" builtinId="9" hidden="1"/>
    <cellStyle name="Hipervínculo visitado" xfId="1541" builtinId="9" hidden="1"/>
    <cellStyle name="Hipervínculo visitado" xfId="1543" builtinId="9" hidden="1"/>
    <cellStyle name="Hipervínculo visitado" xfId="1545" builtinId="9" hidden="1"/>
    <cellStyle name="Hipervínculo visitado" xfId="1547" builtinId="9" hidden="1"/>
    <cellStyle name="Hipervínculo visitado" xfId="1549" builtinId="9" hidden="1"/>
    <cellStyle name="Hipervínculo visitado" xfId="1551" builtinId="9" hidden="1"/>
    <cellStyle name="Hipervínculo visitado" xfId="1553" builtinId="9" hidden="1"/>
    <cellStyle name="Hipervínculo visitado" xfId="1555" builtinId="9" hidden="1"/>
    <cellStyle name="Hipervínculo visitado" xfId="1557" builtinId="9" hidden="1"/>
    <cellStyle name="Hipervínculo visitado" xfId="1559" builtinId="9" hidden="1"/>
    <cellStyle name="Hipervínculo visitado" xfId="1561" builtinId="9" hidden="1"/>
    <cellStyle name="Hipervínculo visitado" xfId="1563" builtinId="9" hidden="1"/>
    <cellStyle name="Hipervínculo visitado" xfId="1565" builtinId="9" hidden="1"/>
    <cellStyle name="Hipervínculo visitado" xfId="1567" builtinId="9" hidden="1"/>
    <cellStyle name="Hipervínculo visitado" xfId="1569" builtinId="9" hidden="1"/>
    <cellStyle name="Hipervínculo visitado" xfId="1571" builtinId="9" hidden="1"/>
    <cellStyle name="Hipervínculo visitado" xfId="1573" builtinId="9" hidden="1"/>
    <cellStyle name="Hipervínculo visitado" xfId="1575" builtinId="9" hidden="1"/>
    <cellStyle name="Hipervínculo visitado" xfId="1577" builtinId="9" hidden="1"/>
    <cellStyle name="Incorrecto" xfId="170" builtinId="27" hidden="1"/>
    <cellStyle name="Input" xfId="48"/>
    <cellStyle name="Linked Cell" xfId="49"/>
    <cellStyle name="Millares" xfId="167" builtinId="3"/>
    <cellStyle name="Normal" xfId="0" builtinId="0"/>
    <cellStyle name="Nota" xfId="177" builtinId="10" hidden="1"/>
    <cellStyle name="Note" xfId="53"/>
    <cellStyle name="Output" xfId="54"/>
    <cellStyle name="Salida" xfId="172" builtinId="21" hidden="1"/>
    <cellStyle name="Title" xfId="60"/>
    <cellStyle name="Título" xfId="168" builtinId="15" hidden="1"/>
    <cellStyle name="Warning Text" xfId="61"/>
  </cellStyles>
  <dxfs count="36"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</dxfs>
  <tableStyles count="0" defaultTableStyle="TableStyleMedium9" defaultPivotStyle="PivotStyleMedium4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tabColor rgb="FFFFFF66"/>
    <outlinePr summaryBelow="0" summaryRight="0"/>
  </sheetPr>
  <dimension ref="A1:I91"/>
  <sheetViews>
    <sheetView defaultGridColor="0" colorId="22" zoomScale="150" zoomScaleNormal="150" zoomScalePageLayoutView="150" workbookViewId="0">
      <pane xSplit="9" ySplit="5" topLeftCell="J6" activePane="bottomRight" state="frozen"/>
      <selection activeCell="A7" sqref="A7"/>
      <selection pane="topRight" activeCell="A7" sqref="A7"/>
      <selection pane="bottomLeft" activeCell="A7" sqref="A7"/>
      <selection pane="bottomRight" activeCell="F14" sqref="F14"/>
    </sheetView>
  </sheetViews>
  <sheetFormatPr baseColWidth="10" defaultColWidth="10.83203125" defaultRowHeight="15" x14ac:dyDescent="0"/>
  <cols>
    <col min="1" max="1" width="1.33203125" style="34" customWidth="1"/>
    <col min="2" max="2" width="1.33203125" style="24" customWidth="1"/>
    <col min="3" max="3" width="1.33203125" style="25" customWidth="1"/>
    <col min="4" max="4" width="1.33203125" style="35" customWidth="1"/>
    <col min="5" max="5" width="40.6640625" style="36" customWidth="1"/>
    <col min="6" max="6" width="12.6640625" style="36" customWidth="1"/>
    <col min="7" max="7" width="13.83203125" style="36" customWidth="1"/>
    <col min="8" max="8" width="11.6640625" style="36" customWidth="1"/>
    <col min="9" max="9" width="2.6640625" style="36" customWidth="1"/>
  </cols>
  <sheetData>
    <row r="1" spans="1:9" ht="23">
      <c r="A1" s="23"/>
      <c r="D1" s="26"/>
      <c r="E1" s="27"/>
      <c r="F1" s="28"/>
      <c r="G1" s="28"/>
      <c r="H1" s="28"/>
      <c r="I1" s="27"/>
    </row>
    <row r="2" spans="1:9">
      <c r="A2" s="40"/>
      <c r="B2" s="40"/>
      <c r="C2" s="42"/>
      <c r="D2" s="38"/>
      <c r="F2" s="33"/>
      <c r="G2" s="31"/>
      <c r="H2" s="33"/>
      <c r="I2" s="31"/>
    </row>
    <row r="3" spans="1:9">
      <c r="A3" s="40"/>
      <c r="B3" s="40"/>
      <c r="C3" s="42"/>
      <c r="D3" s="38"/>
    </row>
    <row r="4" spans="1:9">
      <c r="A4" s="29"/>
      <c r="B4" s="29"/>
      <c r="C4" s="29"/>
      <c r="D4" s="38"/>
      <c r="F4" s="39"/>
      <c r="G4" s="29"/>
      <c r="H4" s="39"/>
      <c r="I4" s="40"/>
    </row>
    <row r="5" spans="1:9">
      <c r="A5" s="40"/>
      <c r="B5" s="40"/>
      <c r="C5" s="42"/>
      <c r="D5" s="38"/>
      <c r="F5" s="43" t="s">
        <v>5</v>
      </c>
      <c r="G5" s="34" t="s">
        <v>6</v>
      </c>
      <c r="I5" s="29"/>
    </row>
    <row r="7" spans="1:9">
      <c r="A7" s="70" t="s">
        <v>14</v>
      </c>
      <c r="B7" s="70"/>
      <c r="C7" s="71"/>
      <c r="D7" s="72"/>
      <c r="E7" s="73"/>
      <c r="F7" s="73"/>
      <c r="G7" s="73"/>
      <c r="H7" s="73"/>
      <c r="I7" s="73"/>
    </row>
    <row r="9" spans="1:9">
      <c r="A9" s="34" t="s">
        <v>15</v>
      </c>
    </row>
    <row r="11" spans="1:9">
      <c r="A11" s="74"/>
      <c r="B11" s="75"/>
      <c r="C11" s="76"/>
      <c r="D11" s="77"/>
      <c r="E11" s="78" t="s">
        <v>16</v>
      </c>
      <c r="F11" s="115">
        <v>42370</v>
      </c>
      <c r="G11" s="78" t="s">
        <v>19</v>
      </c>
      <c r="H11" s="78"/>
      <c r="I11" s="79"/>
    </row>
    <row r="12" spans="1:9">
      <c r="A12" s="74"/>
      <c r="B12" s="75"/>
      <c r="C12" s="76"/>
      <c r="D12" s="77"/>
      <c r="E12" s="78" t="s">
        <v>17</v>
      </c>
      <c r="F12" s="80">
        <v>1</v>
      </c>
      <c r="G12" s="81" t="s">
        <v>20</v>
      </c>
      <c r="H12" s="78"/>
      <c r="I12" s="79"/>
    </row>
    <row r="13" spans="1:9">
      <c r="E13" s="27" t="s">
        <v>18</v>
      </c>
      <c r="F13" s="80">
        <v>5</v>
      </c>
      <c r="G13" s="81" t="s">
        <v>20</v>
      </c>
    </row>
    <row r="14" spans="1:9">
      <c r="E14" s="36" t="s">
        <v>23</v>
      </c>
      <c r="F14" s="80">
        <v>12</v>
      </c>
      <c r="G14" s="36" t="s">
        <v>22</v>
      </c>
    </row>
    <row r="19" spans="1:9">
      <c r="A19" s="83" t="s">
        <v>21</v>
      </c>
      <c r="B19" s="70"/>
      <c r="C19" s="71"/>
      <c r="D19" s="72"/>
      <c r="E19" s="73"/>
      <c r="F19" s="73"/>
      <c r="G19" s="73"/>
      <c r="H19" s="73"/>
      <c r="I19" s="73"/>
    </row>
    <row r="25" spans="1:9">
      <c r="D25" s="36" t="s">
        <v>41</v>
      </c>
    </row>
    <row r="26" spans="1:9">
      <c r="D26" s="36" t="s">
        <v>42</v>
      </c>
    </row>
    <row r="27" spans="1:9">
      <c r="D27" s="36" t="s">
        <v>48</v>
      </c>
    </row>
    <row r="28" spans="1:9">
      <c r="D28" s="36" t="s">
        <v>49</v>
      </c>
    </row>
    <row r="29" spans="1:9">
      <c r="D29" s="36" t="s">
        <v>50</v>
      </c>
    </row>
    <row r="30" spans="1:9">
      <c r="D30" s="36" t="s">
        <v>47</v>
      </c>
    </row>
    <row r="31" spans="1:9">
      <c r="D31" s="36" t="s">
        <v>42</v>
      </c>
    </row>
    <row r="32" spans="1:9">
      <c r="D32" s="36" t="s">
        <v>43</v>
      </c>
    </row>
    <row r="33" spans="1:9">
      <c r="D33" s="36" t="s">
        <v>56</v>
      </c>
    </row>
    <row r="34" spans="1:9">
      <c r="D34" s="36" t="s">
        <v>44</v>
      </c>
    </row>
    <row r="35" spans="1:9">
      <c r="D35" s="36" t="s">
        <v>45</v>
      </c>
    </row>
    <row r="36" spans="1:9">
      <c r="D36" s="36" t="s">
        <v>46</v>
      </c>
    </row>
    <row r="37" spans="1:9">
      <c r="D37" s="36" t="s">
        <v>58</v>
      </c>
    </row>
    <row r="38" spans="1:9">
      <c r="D38" t="s">
        <v>125</v>
      </c>
    </row>
    <row r="39" spans="1:9">
      <c r="D39" t="s">
        <v>126</v>
      </c>
    </row>
    <row r="40" spans="1:9">
      <c r="A40" s="75"/>
      <c r="B40" s="107"/>
      <c r="C40" s="112"/>
      <c r="D40" t="s">
        <v>124</v>
      </c>
      <c r="E40" s="78"/>
      <c r="F40" s="78"/>
      <c r="G40" s="78"/>
      <c r="H40" s="78"/>
      <c r="I40" s="78"/>
    </row>
    <row r="41" spans="1:9">
      <c r="D41" t="s">
        <v>68</v>
      </c>
    </row>
    <row r="42" spans="1:9">
      <c r="D42" t="s">
        <v>61</v>
      </c>
    </row>
    <row r="43" spans="1:9">
      <c r="D43" t="s">
        <v>63</v>
      </c>
    </row>
    <row r="44" spans="1:9">
      <c r="D44" t="s">
        <v>64</v>
      </c>
    </row>
    <row r="45" spans="1:9">
      <c r="D45" t="s">
        <v>65</v>
      </c>
    </row>
    <row r="46" spans="1:9">
      <c r="D46" t="s">
        <v>130</v>
      </c>
    </row>
    <row r="47" spans="1:9">
      <c r="D47" t="s">
        <v>66</v>
      </c>
    </row>
    <row r="48" spans="1:9">
      <c r="D48" t="s">
        <v>78</v>
      </c>
    </row>
    <row r="49" spans="4:4">
      <c r="D49" t="s">
        <v>79</v>
      </c>
    </row>
    <row r="50" spans="4:4">
      <c r="D50" t="s">
        <v>80</v>
      </c>
    </row>
    <row r="51" spans="4:4">
      <c r="D51" t="s">
        <v>52</v>
      </c>
    </row>
    <row r="52" spans="4:4">
      <c r="D52" t="s">
        <v>127</v>
      </c>
    </row>
    <row r="53" spans="4:4">
      <c r="D53" t="s">
        <v>131</v>
      </c>
    </row>
    <row r="54" spans="4:4">
      <c r="D54" t="s">
        <v>73</v>
      </c>
    </row>
    <row r="55" spans="4:4">
      <c r="D55" t="s">
        <v>74</v>
      </c>
    </row>
    <row r="56" spans="4:4">
      <c r="D56" t="s">
        <v>128</v>
      </c>
    </row>
    <row r="57" spans="4:4">
      <c r="D57" t="s">
        <v>76</v>
      </c>
    </row>
    <row r="58" spans="4:4">
      <c r="D58" t="s">
        <v>77</v>
      </c>
    </row>
    <row r="59" spans="4:4">
      <c r="D59" s="36" t="s">
        <v>88</v>
      </c>
    </row>
    <row r="60" spans="4:4">
      <c r="D60" s="36" t="s">
        <v>4</v>
      </c>
    </row>
    <row r="61" spans="4:4">
      <c r="D61" s="36"/>
    </row>
    <row r="62" spans="4:4">
      <c r="D62"/>
    </row>
    <row r="63" spans="4:4">
      <c r="D63"/>
    </row>
    <row r="64" spans="4:4">
      <c r="D64"/>
    </row>
    <row r="65" spans="1:9">
      <c r="D65" s="36"/>
    </row>
    <row r="66" spans="1:9">
      <c r="D66" s="36"/>
    </row>
    <row r="67" spans="1:9">
      <c r="A67" s="83" t="s">
        <v>133</v>
      </c>
      <c r="B67" s="70"/>
      <c r="C67" s="71"/>
      <c r="D67" s="72"/>
      <c r="E67" s="73"/>
      <c r="F67" s="73"/>
      <c r="G67" s="73"/>
      <c r="H67" s="73"/>
      <c r="I67" s="73"/>
    </row>
    <row r="68" spans="1:9">
      <c r="D68" s="36"/>
    </row>
    <row r="69" spans="1:9">
      <c r="C69" s="25" t="s">
        <v>137</v>
      </c>
      <c r="D69" s="36"/>
      <c r="F69" s="36" t="s">
        <v>142</v>
      </c>
    </row>
    <row r="70" spans="1:9">
      <c r="D70" s="25"/>
      <c r="E70" s="36" t="s">
        <v>134</v>
      </c>
      <c r="F70" s="144" t="s">
        <v>141</v>
      </c>
      <c r="G70" s="144">
        <v>1000000</v>
      </c>
      <c r="H70" s="144">
        <f>-G70</f>
        <v>-1000000</v>
      </c>
    </row>
    <row r="71" spans="1:9">
      <c r="D71" s="25"/>
      <c r="E71" s="36" t="s">
        <v>135</v>
      </c>
      <c r="F71" s="145" t="s">
        <v>144</v>
      </c>
      <c r="G71" s="145">
        <v>1000000</v>
      </c>
      <c r="H71" s="145">
        <f>-G71</f>
        <v>-1000000</v>
      </c>
    </row>
    <row r="72" spans="1:9">
      <c r="D72" s="25"/>
      <c r="E72" s="36" t="s">
        <v>136</v>
      </c>
      <c r="F72" s="146" t="s">
        <v>144</v>
      </c>
      <c r="G72" s="146">
        <v>1000000</v>
      </c>
      <c r="H72" s="146">
        <f>-G72</f>
        <v>-1000000</v>
      </c>
    </row>
    <row r="73" spans="1:9">
      <c r="D73" s="25"/>
      <c r="E73" s="36" t="s">
        <v>138</v>
      </c>
      <c r="F73" s="147" t="s">
        <v>143</v>
      </c>
      <c r="G73" s="147">
        <v>0.10249999999999999</v>
      </c>
      <c r="H73" s="147">
        <f>-G73</f>
        <v>-0.10249999999999999</v>
      </c>
    </row>
    <row r="74" spans="1:9">
      <c r="D74" s="25"/>
      <c r="E74" s="36" t="s">
        <v>28</v>
      </c>
      <c r="G74" s="145">
        <v>1</v>
      </c>
      <c r="H74" s="145">
        <v>0</v>
      </c>
    </row>
    <row r="75" spans="1:9">
      <c r="D75" s="25"/>
    </row>
    <row r="76" spans="1:9">
      <c r="D76" s="36"/>
    </row>
    <row r="77" spans="1:9">
      <c r="C77" s="25" t="s">
        <v>139</v>
      </c>
      <c r="D77" s="36"/>
      <c r="F77" s="78" t="s">
        <v>145</v>
      </c>
    </row>
    <row r="78" spans="1:9">
      <c r="D78" s="36"/>
      <c r="E78" s="78" t="s">
        <v>134</v>
      </c>
      <c r="F78" s="148" t="s">
        <v>141</v>
      </c>
      <c r="G78" s="148">
        <v>1000000</v>
      </c>
      <c r="H78" s="148">
        <f>-G78</f>
        <v>-1000000</v>
      </c>
    </row>
    <row r="79" spans="1:9">
      <c r="D79" s="36"/>
      <c r="E79" s="78" t="s">
        <v>135</v>
      </c>
      <c r="F79" s="149" t="s">
        <v>144</v>
      </c>
      <c r="G79" s="149">
        <v>1000000</v>
      </c>
      <c r="H79" s="149">
        <f>-G79</f>
        <v>-1000000</v>
      </c>
    </row>
    <row r="80" spans="1:9">
      <c r="D80" s="25"/>
      <c r="E80" s="78" t="s">
        <v>136</v>
      </c>
      <c r="F80" s="150" t="s">
        <v>144</v>
      </c>
      <c r="G80" s="150">
        <v>1000000</v>
      </c>
      <c r="H80" s="150">
        <f>-G80</f>
        <v>-1000000</v>
      </c>
    </row>
    <row r="81" spans="3:8">
      <c r="D81" s="25"/>
      <c r="E81" s="78" t="s">
        <v>138</v>
      </c>
      <c r="F81" s="151" t="s">
        <v>143</v>
      </c>
      <c r="G81" s="151">
        <v>0.10249999999999999</v>
      </c>
      <c r="H81" s="151">
        <f>-G81</f>
        <v>-0.10249999999999999</v>
      </c>
    </row>
    <row r="82" spans="3:8">
      <c r="E82" s="78" t="s">
        <v>28</v>
      </c>
    </row>
    <row r="83" spans="3:8">
      <c r="D83" s="25"/>
    </row>
    <row r="84" spans="3:8">
      <c r="C84" s="25" t="s">
        <v>140</v>
      </c>
      <c r="D84" s="25"/>
      <c r="F84" s="78" t="s">
        <v>146</v>
      </c>
    </row>
    <row r="85" spans="3:8">
      <c r="E85" s="78" t="s">
        <v>134</v>
      </c>
      <c r="F85" s="152" t="s">
        <v>141</v>
      </c>
      <c r="G85" s="152">
        <v>1000000</v>
      </c>
      <c r="H85" s="152">
        <f>-G85</f>
        <v>-1000000</v>
      </c>
    </row>
    <row r="86" spans="3:8">
      <c r="E86" s="78" t="s">
        <v>135</v>
      </c>
      <c r="F86" s="153" t="s">
        <v>144</v>
      </c>
      <c r="G86" s="153">
        <v>1000000</v>
      </c>
      <c r="H86" s="153">
        <f>-G86</f>
        <v>-1000000</v>
      </c>
    </row>
    <row r="87" spans="3:8">
      <c r="E87" s="78" t="s">
        <v>136</v>
      </c>
      <c r="F87" s="154" t="s">
        <v>144</v>
      </c>
      <c r="G87" s="154">
        <v>1000000</v>
      </c>
      <c r="H87" s="154">
        <f>-G87</f>
        <v>-1000000</v>
      </c>
    </row>
    <row r="88" spans="3:8">
      <c r="E88" s="78" t="s">
        <v>138</v>
      </c>
      <c r="F88" s="155" t="s">
        <v>143</v>
      </c>
      <c r="G88" s="155">
        <v>0.10249999999999999</v>
      </c>
      <c r="H88" s="155">
        <f>-G88</f>
        <v>-0.10249999999999999</v>
      </c>
    </row>
    <row r="89" spans="3:8">
      <c r="E89" s="78" t="s">
        <v>28</v>
      </c>
    </row>
    <row r="91" spans="3:8">
      <c r="E91" s="36" t="s">
        <v>147</v>
      </c>
      <c r="F91" s="36" t="s">
        <v>148</v>
      </c>
    </row>
  </sheetData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tabColor rgb="FFFFFF00"/>
    <outlinePr summaryBelow="0" summaryRight="0"/>
  </sheetPr>
  <dimension ref="A1:AD203"/>
  <sheetViews>
    <sheetView defaultGridColor="0" colorId="22" zoomScale="125" zoomScaleNormal="125" zoomScalePageLayoutView="125" workbookViewId="0">
      <pane xSplit="9" ySplit="5" topLeftCell="J49" activePane="bottomRight" state="frozen"/>
      <selection activeCell="A7" sqref="A7"/>
      <selection pane="topRight" activeCell="A7" sqref="A7"/>
      <selection pane="bottomLeft" activeCell="A7" sqref="A7"/>
      <selection pane="bottomRight" activeCell="F68" sqref="F68"/>
    </sheetView>
  </sheetViews>
  <sheetFormatPr baseColWidth="10" defaultColWidth="10.83203125" defaultRowHeight="15" x14ac:dyDescent="0"/>
  <cols>
    <col min="1" max="1" width="1.33203125" style="34" customWidth="1"/>
    <col min="2" max="2" width="1.33203125" style="24" customWidth="1"/>
    <col min="3" max="3" width="1.33203125" style="25" customWidth="1"/>
    <col min="4" max="4" width="1.33203125" style="35" customWidth="1"/>
    <col min="5" max="5" width="40.6640625" style="36" customWidth="1"/>
    <col min="6" max="6" width="12.6640625" style="36" customWidth="1"/>
    <col min="7" max="8" width="11.6640625" style="36" customWidth="1"/>
    <col min="9" max="9" width="2.6640625" style="36" customWidth="1"/>
    <col min="10" max="29" width="11.6640625" style="36" customWidth="1"/>
    <col min="30" max="30" width="2.83203125" style="30" customWidth="1"/>
  </cols>
  <sheetData>
    <row r="1" spans="1:30" ht="23">
      <c r="A1" s="23" t="str">
        <f ca="1" xml:space="preserve"> RIGHT(CELL("filename", A1), LEN(CELL("filename", A1)) - SEARCH("]", CELL("filename", A1)))</f>
        <v>Time_hipotesis</v>
      </c>
      <c r="D1" s="26"/>
      <c r="E1" s="27"/>
      <c r="F1" s="28"/>
      <c r="G1" s="28"/>
      <c r="H1" s="28"/>
      <c r="I1" s="2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30">
      <c r="A2" s="31"/>
      <c r="B2" s="31"/>
      <c r="C2" s="84"/>
      <c r="D2" s="33"/>
      <c r="E2" s="31" t="str">
        <f>E12</f>
        <v>Año Inicial</v>
      </c>
      <c r="F2" s="31"/>
      <c r="G2" s="31"/>
      <c r="H2" s="31"/>
      <c r="I2" s="31"/>
      <c r="J2" s="120">
        <f>J22</f>
        <v>2016</v>
      </c>
      <c r="K2" s="120">
        <f t="shared" ref="K2:AC2" si="0">K22</f>
        <v>2017</v>
      </c>
      <c r="L2" s="120">
        <f t="shared" si="0"/>
        <v>2018</v>
      </c>
      <c r="M2" s="120">
        <f t="shared" si="0"/>
        <v>2019</v>
      </c>
      <c r="N2" s="120">
        <f t="shared" si="0"/>
        <v>2020</v>
      </c>
      <c r="O2" s="120">
        <f t="shared" si="0"/>
        <v>2021</v>
      </c>
      <c r="P2" s="120" t="str">
        <f t="shared" si="0"/>
        <v/>
      </c>
      <c r="Q2" s="120" t="str">
        <f t="shared" si="0"/>
        <v/>
      </c>
      <c r="R2" s="120" t="str">
        <f t="shared" si="0"/>
        <v/>
      </c>
      <c r="S2" s="120" t="str">
        <f t="shared" si="0"/>
        <v/>
      </c>
      <c r="T2" s="120" t="str">
        <f t="shared" si="0"/>
        <v/>
      </c>
      <c r="U2" s="120" t="str">
        <f t="shared" si="0"/>
        <v/>
      </c>
      <c r="V2" s="120" t="str">
        <f t="shared" si="0"/>
        <v/>
      </c>
      <c r="W2" s="120" t="str">
        <f t="shared" si="0"/>
        <v/>
      </c>
      <c r="X2" s="120" t="str">
        <f t="shared" si="0"/>
        <v/>
      </c>
      <c r="Y2" s="120" t="str">
        <f t="shared" si="0"/>
        <v/>
      </c>
      <c r="Z2" s="120" t="str">
        <f t="shared" si="0"/>
        <v/>
      </c>
      <c r="AA2" s="120" t="str">
        <f t="shared" si="0"/>
        <v/>
      </c>
      <c r="AB2" s="120" t="str">
        <f t="shared" si="0"/>
        <v/>
      </c>
      <c r="AC2" s="120" t="str">
        <f t="shared" si="0"/>
        <v/>
      </c>
    </row>
    <row r="3" spans="1:30">
      <c r="E3" s="36" t="str">
        <f>E29</f>
        <v>Histórico o Proyección</v>
      </c>
      <c r="J3" s="37" t="str">
        <f>J29</f>
        <v>Histórico</v>
      </c>
      <c r="K3" s="37" t="str">
        <f t="shared" ref="K3:AC3" si="1">K29</f>
        <v>Proyección</v>
      </c>
      <c r="L3" s="37" t="str">
        <f t="shared" si="1"/>
        <v>Proyección</v>
      </c>
      <c r="M3" s="37" t="str">
        <f t="shared" si="1"/>
        <v>Proyección</v>
      </c>
      <c r="N3" s="37" t="str">
        <f t="shared" si="1"/>
        <v>Proyección</v>
      </c>
      <c r="O3" s="37" t="str">
        <f t="shared" si="1"/>
        <v>Proyección</v>
      </c>
      <c r="P3" s="37" t="str">
        <f t="shared" si="1"/>
        <v>-</v>
      </c>
      <c r="Q3" s="37" t="str">
        <f t="shared" si="1"/>
        <v>-</v>
      </c>
      <c r="R3" s="37" t="str">
        <f t="shared" si="1"/>
        <v>-</v>
      </c>
      <c r="S3" s="37" t="str">
        <f t="shared" si="1"/>
        <v>-</v>
      </c>
      <c r="T3" s="37" t="str">
        <f t="shared" si="1"/>
        <v>-</v>
      </c>
      <c r="U3" s="37" t="str">
        <f t="shared" si="1"/>
        <v>-</v>
      </c>
      <c r="V3" s="37" t="str">
        <f t="shared" si="1"/>
        <v>-</v>
      </c>
      <c r="W3" s="37" t="str">
        <f t="shared" si="1"/>
        <v>-</v>
      </c>
      <c r="X3" s="37" t="str">
        <f t="shared" si="1"/>
        <v>-</v>
      </c>
      <c r="Y3" s="37" t="str">
        <f t="shared" si="1"/>
        <v>-</v>
      </c>
      <c r="Z3" s="37" t="str">
        <f t="shared" si="1"/>
        <v>-</v>
      </c>
      <c r="AA3" s="37" t="str">
        <f t="shared" si="1"/>
        <v>-</v>
      </c>
      <c r="AB3" s="37" t="str">
        <f t="shared" si="1"/>
        <v>-</v>
      </c>
      <c r="AC3" s="37" t="str">
        <f t="shared" si="1"/>
        <v>-</v>
      </c>
    </row>
    <row r="4" spans="1:30">
      <c r="A4" s="29"/>
      <c r="B4" s="29"/>
      <c r="C4" s="29"/>
      <c r="D4" s="38"/>
      <c r="E4" s="29" t="str">
        <f>E2</f>
        <v>Año Inicial</v>
      </c>
      <c r="F4" s="39"/>
      <c r="G4" s="29"/>
      <c r="H4" s="39"/>
      <c r="I4" s="40"/>
      <c r="J4" s="119">
        <f>J22</f>
        <v>2016</v>
      </c>
      <c r="K4" s="119">
        <f t="shared" ref="K4:AC4" si="2">K22</f>
        <v>2017</v>
      </c>
      <c r="L4" s="119">
        <f t="shared" si="2"/>
        <v>2018</v>
      </c>
      <c r="M4" s="119">
        <f t="shared" si="2"/>
        <v>2019</v>
      </c>
      <c r="N4" s="119">
        <f t="shared" si="2"/>
        <v>2020</v>
      </c>
      <c r="O4" s="119">
        <f t="shared" si="2"/>
        <v>2021</v>
      </c>
      <c r="P4" s="119" t="str">
        <f t="shared" si="2"/>
        <v/>
      </c>
      <c r="Q4" s="119" t="str">
        <f t="shared" si="2"/>
        <v/>
      </c>
      <c r="R4" s="119" t="str">
        <f t="shared" si="2"/>
        <v/>
      </c>
      <c r="S4" s="119" t="str">
        <f t="shared" si="2"/>
        <v/>
      </c>
      <c r="T4" s="119" t="str">
        <f t="shared" si="2"/>
        <v/>
      </c>
      <c r="U4" s="119" t="str">
        <f t="shared" si="2"/>
        <v/>
      </c>
      <c r="V4" s="119" t="str">
        <f t="shared" si="2"/>
        <v/>
      </c>
      <c r="W4" s="119" t="str">
        <f t="shared" si="2"/>
        <v/>
      </c>
      <c r="X4" s="119" t="str">
        <f t="shared" si="2"/>
        <v/>
      </c>
      <c r="Y4" s="119" t="str">
        <f t="shared" si="2"/>
        <v/>
      </c>
      <c r="Z4" s="119" t="str">
        <f t="shared" si="2"/>
        <v/>
      </c>
      <c r="AA4" s="119" t="str">
        <f t="shared" si="2"/>
        <v/>
      </c>
      <c r="AB4" s="119" t="str">
        <f t="shared" si="2"/>
        <v/>
      </c>
      <c r="AC4" s="119" t="str">
        <f t="shared" si="2"/>
        <v/>
      </c>
      <c r="AD4" s="78"/>
    </row>
    <row r="5" spans="1:30">
      <c r="A5" s="40"/>
      <c r="B5" s="40"/>
      <c r="C5" s="29"/>
      <c r="D5" s="38"/>
      <c r="E5" s="29" t="s">
        <v>32</v>
      </c>
      <c r="F5" s="43" t="s">
        <v>5</v>
      </c>
      <c r="G5" s="34" t="s">
        <v>6</v>
      </c>
      <c r="H5" s="43" t="s">
        <v>1</v>
      </c>
      <c r="I5" s="29"/>
      <c r="J5" s="29">
        <f xml:space="preserve"> Time_hipotesis!J$9</f>
        <v>1</v>
      </c>
      <c r="K5" s="29">
        <f xml:space="preserve"> Time_hipotesis!K$9</f>
        <v>2</v>
      </c>
      <c r="L5" s="29">
        <f xml:space="preserve"> Time_hipotesis!L$9</f>
        <v>3</v>
      </c>
      <c r="M5" s="29">
        <f xml:space="preserve"> Time_hipotesis!M$9</f>
        <v>4</v>
      </c>
      <c r="N5" s="29">
        <f xml:space="preserve"> Time_hipotesis!N$9</f>
        <v>5</v>
      </c>
      <c r="O5" s="29">
        <f xml:space="preserve"> Time_hipotesis!O$9</f>
        <v>6</v>
      </c>
      <c r="P5" s="29">
        <f xml:space="preserve"> Time_hipotesis!P$9</f>
        <v>7</v>
      </c>
      <c r="Q5" s="29">
        <f xml:space="preserve"> Time_hipotesis!Q$9</f>
        <v>8</v>
      </c>
      <c r="R5" s="29">
        <f xml:space="preserve"> Time_hipotesis!R$9</f>
        <v>9</v>
      </c>
      <c r="S5" s="29">
        <f xml:space="preserve"> Time_hipotesis!S$9</f>
        <v>10</v>
      </c>
      <c r="T5" s="29">
        <f xml:space="preserve"> Time_hipotesis!T$9</f>
        <v>11</v>
      </c>
      <c r="U5" s="29">
        <f xml:space="preserve"> Time_hipotesis!U$9</f>
        <v>12</v>
      </c>
      <c r="V5" s="29">
        <f xml:space="preserve"> Time_hipotesis!V$9</f>
        <v>13</v>
      </c>
      <c r="W5" s="29">
        <f xml:space="preserve"> Time_hipotesis!W$9</f>
        <v>14</v>
      </c>
      <c r="X5" s="29">
        <f xml:space="preserve"> Time_hipotesis!X$9</f>
        <v>15</v>
      </c>
      <c r="Y5" s="29">
        <f xml:space="preserve"> Time_hipotesis!Y$9</f>
        <v>16</v>
      </c>
      <c r="Z5" s="29">
        <f xml:space="preserve"> Time_hipotesis!Z$9</f>
        <v>17</v>
      </c>
      <c r="AA5" s="29">
        <f xml:space="preserve"> Time_hipotesis!AA$9</f>
        <v>18</v>
      </c>
      <c r="AB5" s="29">
        <f xml:space="preserve"> Time_hipotesis!AB$9</f>
        <v>19</v>
      </c>
      <c r="AC5" s="29">
        <f xml:space="preserve"> Time_hipotesis!AC$9</f>
        <v>20</v>
      </c>
    </row>
    <row r="6" spans="1:30">
      <c r="C6" s="27"/>
      <c r="F6" s="34"/>
      <c r="G6" s="34"/>
      <c r="H6" s="34"/>
    </row>
    <row r="7" spans="1:30">
      <c r="A7" s="55" t="s">
        <v>8</v>
      </c>
      <c r="B7" s="55"/>
      <c r="C7" s="56"/>
      <c r="D7" s="85"/>
      <c r="E7" s="86"/>
      <c r="F7" s="86"/>
      <c r="G7" s="87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</row>
    <row r="8" spans="1:30">
      <c r="A8" s="55"/>
      <c r="B8" s="55"/>
      <c r="C8" s="56"/>
      <c r="D8" s="85"/>
      <c r="E8" s="86"/>
      <c r="F8" s="86"/>
      <c r="G8" s="87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</row>
    <row r="9" spans="1:30">
      <c r="A9" s="88"/>
      <c r="B9" s="89"/>
      <c r="C9" s="90"/>
      <c r="D9" s="91"/>
      <c r="E9" s="92" t="s">
        <v>9</v>
      </c>
      <c r="F9" s="92"/>
      <c r="G9" s="92" t="s">
        <v>10</v>
      </c>
      <c r="H9" s="92"/>
      <c r="I9" s="93"/>
      <c r="J9" s="92">
        <f t="shared" ref="J9:AC9" si="3" xml:space="preserve"> I9 + 1</f>
        <v>1</v>
      </c>
      <c r="K9" s="92">
        <f t="shared" si="3"/>
        <v>2</v>
      </c>
      <c r="L9" s="92">
        <f t="shared" si="3"/>
        <v>3</v>
      </c>
      <c r="M9" s="92">
        <f t="shared" si="3"/>
        <v>4</v>
      </c>
      <c r="N9" s="92">
        <f t="shared" si="3"/>
        <v>5</v>
      </c>
      <c r="O9" s="92">
        <f t="shared" si="3"/>
        <v>6</v>
      </c>
      <c r="P9" s="92">
        <f t="shared" si="3"/>
        <v>7</v>
      </c>
      <c r="Q9" s="92">
        <f t="shared" si="3"/>
        <v>8</v>
      </c>
      <c r="R9" s="92">
        <f t="shared" si="3"/>
        <v>9</v>
      </c>
      <c r="S9" s="92">
        <f t="shared" si="3"/>
        <v>10</v>
      </c>
      <c r="T9" s="92">
        <f t="shared" si="3"/>
        <v>11</v>
      </c>
      <c r="U9" s="92">
        <f t="shared" si="3"/>
        <v>12</v>
      </c>
      <c r="V9" s="92">
        <f t="shared" si="3"/>
        <v>13</v>
      </c>
      <c r="W9" s="92">
        <f t="shared" si="3"/>
        <v>14</v>
      </c>
      <c r="X9" s="92">
        <f t="shared" si="3"/>
        <v>15</v>
      </c>
      <c r="Y9" s="92">
        <f t="shared" si="3"/>
        <v>16</v>
      </c>
      <c r="Z9" s="92">
        <f t="shared" si="3"/>
        <v>17</v>
      </c>
      <c r="AA9" s="92">
        <f t="shared" si="3"/>
        <v>18</v>
      </c>
      <c r="AB9" s="92">
        <f t="shared" si="3"/>
        <v>19</v>
      </c>
      <c r="AC9" s="92">
        <f t="shared" si="3"/>
        <v>20</v>
      </c>
      <c r="AD9" s="136" t="s">
        <v>122</v>
      </c>
    </row>
    <row r="10" spans="1:30">
      <c r="A10" s="24"/>
      <c r="B10" s="34"/>
      <c r="C10" s="82"/>
      <c r="E10" s="36" t="s">
        <v>11</v>
      </c>
      <c r="G10" s="36" t="s">
        <v>12</v>
      </c>
      <c r="H10" s="36">
        <f xml:space="preserve"> SUM(J10:AC10)</f>
        <v>1</v>
      </c>
      <c r="J10" s="36">
        <f t="shared" ref="J10:AC10" si="4" xml:space="preserve"> IF(J9 = 1, 1, 0)</f>
        <v>1</v>
      </c>
      <c r="K10" s="36">
        <f t="shared" si="4"/>
        <v>0</v>
      </c>
      <c r="L10" s="36">
        <f t="shared" si="4"/>
        <v>0</v>
      </c>
      <c r="M10" s="36">
        <f t="shared" si="4"/>
        <v>0</v>
      </c>
      <c r="N10" s="36">
        <f t="shared" si="4"/>
        <v>0</v>
      </c>
      <c r="O10" s="36">
        <f t="shared" si="4"/>
        <v>0</v>
      </c>
      <c r="P10" s="36">
        <f t="shared" si="4"/>
        <v>0</v>
      </c>
      <c r="Q10" s="36">
        <f t="shared" si="4"/>
        <v>0</v>
      </c>
      <c r="R10" s="36">
        <f t="shared" si="4"/>
        <v>0</v>
      </c>
      <c r="S10" s="36">
        <f t="shared" si="4"/>
        <v>0</v>
      </c>
      <c r="T10" s="36">
        <f t="shared" si="4"/>
        <v>0</v>
      </c>
      <c r="U10" s="36">
        <f t="shared" si="4"/>
        <v>0</v>
      </c>
      <c r="V10" s="36">
        <f t="shared" si="4"/>
        <v>0</v>
      </c>
      <c r="W10" s="36">
        <f t="shared" si="4"/>
        <v>0</v>
      </c>
      <c r="X10" s="36">
        <f t="shared" si="4"/>
        <v>0</v>
      </c>
      <c r="Y10" s="36">
        <f t="shared" si="4"/>
        <v>0</v>
      </c>
      <c r="Z10" s="36">
        <f t="shared" si="4"/>
        <v>0</v>
      </c>
      <c r="AA10" s="36">
        <f t="shared" si="4"/>
        <v>0</v>
      </c>
      <c r="AB10" s="36">
        <f t="shared" si="4"/>
        <v>0</v>
      </c>
      <c r="AC10" s="36">
        <f t="shared" si="4"/>
        <v>0</v>
      </c>
      <c r="AD10" s="136" t="s">
        <v>122</v>
      </c>
    </row>
    <row r="11" spans="1:30">
      <c r="A11" s="24"/>
      <c r="B11" s="34"/>
      <c r="C11" s="82"/>
      <c r="AD11" s="136" t="s">
        <v>122</v>
      </c>
    </row>
    <row r="12" spans="1:30">
      <c r="A12" s="94"/>
      <c r="B12" s="95"/>
      <c r="C12" s="96"/>
      <c r="D12" s="97"/>
      <c r="E12" s="98" t="str">
        <f xml:space="preserve"> Input!E$11</f>
        <v>Año Inicial</v>
      </c>
      <c r="F12" s="116">
        <f xml:space="preserve"> Input!F$11</f>
        <v>42370</v>
      </c>
      <c r="G12" s="98" t="str">
        <f xml:space="preserve"> Input!G$11</f>
        <v>Fecha</v>
      </c>
      <c r="H12" s="98"/>
      <c r="I12" s="99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136" t="s">
        <v>122</v>
      </c>
    </row>
    <row r="13" spans="1:30">
      <c r="A13" s="94"/>
      <c r="B13" s="95"/>
      <c r="C13" s="96"/>
      <c r="D13" s="97"/>
      <c r="E13" s="98" t="str">
        <f>Input!E12</f>
        <v>Historico</v>
      </c>
      <c r="F13" s="114">
        <f>Input!F12</f>
        <v>1</v>
      </c>
      <c r="G13" s="98" t="str">
        <f>Input!G12</f>
        <v>Años</v>
      </c>
      <c r="H13" s="98"/>
      <c r="I13" s="99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136" t="s">
        <v>122</v>
      </c>
    </row>
    <row r="14" spans="1:30">
      <c r="A14" s="94"/>
      <c r="B14" s="95"/>
      <c r="C14" s="96"/>
      <c r="D14" s="97"/>
      <c r="E14" s="98" t="str">
        <f>Input!E13</f>
        <v>Años Proyectados</v>
      </c>
      <c r="F14" s="114">
        <f>Input!F13</f>
        <v>5</v>
      </c>
      <c r="G14" s="98" t="str">
        <f>Input!G13</f>
        <v>Años</v>
      </c>
      <c r="H14" s="98"/>
      <c r="I14" s="99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136" t="s">
        <v>122</v>
      </c>
    </row>
    <row r="15" spans="1:30">
      <c r="A15" s="94"/>
      <c r="B15" s="95"/>
      <c r="C15" s="96"/>
      <c r="D15" s="97"/>
      <c r="E15" s="98" t="str">
        <f>Input!E14</f>
        <v>Periodicidad</v>
      </c>
      <c r="F15" s="114">
        <f>Input!F14</f>
        <v>12</v>
      </c>
      <c r="G15" s="98" t="str">
        <f>Input!G14</f>
        <v>Meses</v>
      </c>
      <c r="H15" s="98"/>
      <c r="I15" s="99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136" t="s">
        <v>122</v>
      </c>
    </row>
    <row r="16" spans="1:30">
      <c r="A16" s="94"/>
      <c r="B16" s="95"/>
      <c r="C16" s="96"/>
      <c r="D16" s="97"/>
      <c r="E16" s="98"/>
      <c r="F16" s="114"/>
      <c r="G16" s="98"/>
      <c r="H16" s="98"/>
      <c r="I16" s="99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136" t="s">
        <v>122</v>
      </c>
    </row>
    <row r="17" spans="1:30">
      <c r="A17" s="94"/>
      <c r="B17" s="95"/>
      <c r="C17" s="96"/>
      <c r="D17" s="97"/>
      <c r="E17" s="78" t="s">
        <v>24</v>
      </c>
      <c r="F17" s="117">
        <f>YEAR(F12)</f>
        <v>2016</v>
      </c>
      <c r="G17" s="78" t="s">
        <v>19</v>
      </c>
      <c r="H17" s="98"/>
      <c r="I17" s="99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136" t="s">
        <v>122</v>
      </c>
    </row>
    <row r="18" spans="1:30">
      <c r="A18" s="94"/>
      <c r="B18" s="95"/>
      <c r="C18" s="96"/>
      <c r="D18" s="97"/>
      <c r="E18" s="78" t="s">
        <v>25</v>
      </c>
      <c r="F18" s="117">
        <f>F17+F13-1</f>
        <v>2016</v>
      </c>
      <c r="G18" s="78" t="s">
        <v>19</v>
      </c>
      <c r="H18" s="98"/>
      <c r="I18" s="99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136" t="s">
        <v>122</v>
      </c>
    </row>
    <row r="19" spans="1:30">
      <c r="A19" s="94"/>
      <c r="B19" s="95"/>
      <c r="C19" s="96"/>
      <c r="D19" s="97"/>
      <c r="E19" s="98"/>
      <c r="F19" s="114"/>
      <c r="G19" s="98"/>
      <c r="H19" s="98"/>
      <c r="I19" s="99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136" t="s">
        <v>122</v>
      </c>
    </row>
    <row r="20" spans="1:30">
      <c r="A20" s="100"/>
      <c r="B20" s="101"/>
      <c r="C20" s="102"/>
      <c r="D20" s="103"/>
      <c r="E20" s="78" t="s">
        <v>26</v>
      </c>
      <c r="F20" s="117">
        <f>F18+F14</f>
        <v>2021</v>
      </c>
      <c r="G20" s="78" t="s">
        <v>19</v>
      </c>
      <c r="H20" s="104"/>
      <c r="I20" s="105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36" t="s">
        <v>122</v>
      </c>
    </row>
    <row r="21" spans="1:30">
      <c r="A21" s="107"/>
      <c r="B21" s="107"/>
      <c r="C21" s="108"/>
      <c r="D21" s="109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36" t="s">
        <v>122</v>
      </c>
    </row>
    <row r="22" spans="1:30">
      <c r="E22" s="36" t="s">
        <v>29</v>
      </c>
      <c r="G22" s="36" t="s">
        <v>19</v>
      </c>
      <c r="J22" s="36">
        <f>IF(I22&lt;$F$20,$F$17+I9,"")</f>
        <v>2016</v>
      </c>
      <c r="K22" s="36">
        <f t="shared" ref="K22:AC22" si="5">IF(J22&lt;$F$20,$F$17+J9,"")</f>
        <v>2017</v>
      </c>
      <c r="L22" s="36">
        <f t="shared" si="5"/>
        <v>2018</v>
      </c>
      <c r="M22" s="36">
        <f t="shared" si="5"/>
        <v>2019</v>
      </c>
      <c r="N22" s="36">
        <f t="shared" si="5"/>
        <v>2020</v>
      </c>
      <c r="O22" s="36">
        <f t="shared" si="5"/>
        <v>2021</v>
      </c>
      <c r="P22" s="36" t="str">
        <f t="shared" si="5"/>
        <v/>
      </c>
      <c r="Q22" s="36" t="str">
        <f t="shared" si="5"/>
        <v/>
      </c>
      <c r="R22" s="36" t="str">
        <f t="shared" si="5"/>
        <v/>
      </c>
      <c r="S22" s="36" t="str">
        <f t="shared" si="5"/>
        <v/>
      </c>
      <c r="T22" s="36" t="str">
        <f t="shared" si="5"/>
        <v/>
      </c>
      <c r="U22" s="36" t="str">
        <f t="shared" si="5"/>
        <v/>
      </c>
      <c r="V22" s="36" t="str">
        <f t="shared" si="5"/>
        <v/>
      </c>
      <c r="W22" s="36" t="str">
        <f t="shared" si="5"/>
        <v/>
      </c>
      <c r="X22" s="36" t="str">
        <f t="shared" si="5"/>
        <v/>
      </c>
      <c r="Y22" s="36" t="str">
        <f t="shared" si="5"/>
        <v/>
      </c>
      <c r="Z22" s="36" t="str">
        <f t="shared" si="5"/>
        <v/>
      </c>
      <c r="AA22" s="36" t="str">
        <f t="shared" si="5"/>
        <v/>
      </c>
      <c r="AB22" s="36" t="str">
        <f t="shared" si="5"/>
        <v/>
      </c>
      <c r="AC22" s="36" t="str">
        <f t="shared" si="5"/>
        <v/>
      </c>
      <c r="AD22" s="136" t="s">
        <v>122</v>
      </c>
    </row>
    <row r="23" spans="1:30">
      <c r="AD23" s="136" t="s">
        <v>122</v>
      </c>
    </row>
    <row r="24" spans="1:30">
      <c r="A24" s="34" t="s">
        <v>13</v>
      </c>
      <c r="AD24" s="136" t="s">
        <v>122</v>
      </c>
    </row>
    <row r="25" spans="1:30">
      <c r="AD25" s="136" t="s">
        <v>122</v>
      </c>
    </row>
    <row r="26" spans="1:30">
      <c r="A26" s="100"/>
      <c r="B26" s="100"/>
      <c r="C26" s="110"/>
      <c r="D26" s="111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36" t="s">
        <v>122</v>
      </c>
    </row>
    <row r="27" spans="1:30">
      <c r="A27" s="74"/>
      <c r="B27" s="74"/>
      <c r="C27" s="112"/>
      <c r="D27" s="113"/>
      <c r="E27" s="79" t="s">
        <v>104</v>
      </c>
      <c r="F27" s="79"/>
      <c r="G27" s="79" t="s">
        <v>28</v>
      </c>
      <c r="H27" s="118">
        <f>SUM(J27:AC27)</f>
        <v>1</v>
      </c>
      <c r="I27" s="79"/>
      <c r="J27" s="118">
        <f>IF(J22&lt;=$F$18,1,0)</f>
        <v>1</v>
      </c>
      <c r="K27" s="118">
        <f t="shared" ref="K27:AC27" si="6">IF(K22&lt;=$F$18,1,0)</f>
        <v>0</v>
      </c>
      <c r="L27" s="118">
        <f t="shared" si="6"/>
        <v>0</v>
      </c>
      <c r="M27" s="118">
        <f t="shared" si="6"/>
        <v>0</v>
      </c>
      <c r="N27" s="118">
        <f t="shared" si="6"/>
        <v>0</v>
      </c>
      <c r="O27" s="118">
        <f t="shared" si="6"/>
        <v>0</v>
      </c>
      <c r="P27" s="118">
        <f t="shared" si="6"/>
        <v>0</v>
      </c>
      <c r="Q27" s="118">
        <f t="shared" si="6"/>
        <v>0</v>
      </c>
      <c r="R27" s="118">
        <f t="shared" si="6"/>
        <v>0</v>
      </c>
      <c r="S27" s="118">
        <f t="shared" si="6"/>
        <v>0</v>
      </c>
      <c r="T27" s="118">
        <f t="shared" si="6"/>
        <v>0</v>
      </c>
      <c r="U27" s="118">
        <f t="shared" si="6"/>
        <v>0</v>
      </c>
      <c r="V27" s="118">
        <f t="shared" si="6"/>
        <v>0</v>
      </c>
      <c r="W27" s="118">
        <f t="shared" si="6"/>
        <v>0</v>
      </c>
      <c r="X27" s="118">
        <f t="shared" si="6"/>
        <v>0</v>
      </c>
      <c r="Y27" s="118">
        <f t="shared" si="6"/>
        <v>0</v>
      </c>
      <c r="Z27" s="118">
        <f t="shared" si="6"/>
        <v>0</v>
      </c>
      <c r="AA27" s="118">
        <f t="shared" si="6"/>
        <v>0</v>
      </c>
      <c r="AB27" s="118">
        <f t="shared" si="6"/>
        <v>0</v>
      </c>
      <c r="AC27" s="118">
        <f t="shared" si="6"/>
        <v>0</v>
      </c>
      <c r="AD27" s="136" t="s">
        <v>122</v>
      </c>
    </row>
    <row r="28" spans="1:30">
      <c r="A28" s="74"/>
      <c r="B28" s="74"/>
      <c r="C28" s="112"/>
      <c r="D28" s="113"/>
      <c r="E28" s="79" t="s">
        <v>27</v>
      </c>
      <c r="F28" s="79"/>
      <c r="G28" s="79" t="s">
        <v>28</v>
      </c>
      <c r="H28" s="118">
        <f>SUM(J28:AC28)</f>
        <v>5</v>
      </c>
      <c r="I28" s="79"/>
      <c r="J28" s="118">
        <f>IF(AND(J22&gt;$F$18,J22&lt;=$F$20),1,0)</f>
        <v>0</v>
      </c>
      <c r="K28" s="118">
        <f t="shared" ref="K28:AC28" si="7">IF(AND(K22&gt;$F$18,K22&lt;=$F$20),1,0)</f>
        <v>1</v>
      </c>
      <c r="L28" s="118">
        <f t="shared" si="7"/>
        <v>1</v>
      </c>
      <c r="M28" s="118">
        <f t="shared" si="7"/>
        <v>1</v>
      </c>
      <c r="N28" s="118">
        <f t="shared" si="7"/>
        <v>1</v>
      </c>
      <c r="O28" s="118">
        <f t="shared" si="7"/>
        <v>1</v>
      </c>
      <c r="P28" s="118">
        <f t="shared" si="7"/>
        <v>0</v>
      </c>
      <c r="Q28" s="118">
        <f t="shared" si="7"/>
        <v>0</v>
      </c>
      <c r="R28" s="118">
        <f t="shared" si="7"/>
        <v>0</v>
      </c>
      <c r="S28" s="118">
        <f t="shared" si="7"/>
        <v>0</v>
      </c>
      <c r="T28" s="118">
        <f t="shared" si="7"/>
        <v>0</v>
      </c>
      <c r="U28" s="118">
        <f t="shared" si="7"/>
        <v>0</v>
      </c>
      <c r="V28" s="118">
        <f t="shared" si="7"/>
        <v>0</v>
      </c>
      <c r="W28" s="118">
        <f t="shared" si="7"/>
        <v>0</v>
      </c>
      <c r="X28" s="118">
        <f t="shared" si="7"/>
        <v>0</v>
      </c>
      <c r="Y28" s="118">
        <f t="shared" si="7"/>
        <v>0</v>
      </c>
      <c r="Z28" s="118">
        <f t="shared" si="7"/>
        <v>0</v>
      </c>
      <c r="AA28" s="118">
        <f t="shared" si="7"/>
        <v>0</v>
      </c>
      <c r="AB28" s="118">
        <f t="shared" si="7"/>
        <v>0</v>
      </c>
      <c r="AC28" s="118">
        <f t="shared" si="7"/>
        <v>0</v>
      </c>
      <c r="AD28" s="136" t="s">
        <v>122</v>
      </c>
    </row>
    <row r="29" spans="1:30">
      <c r="E29" s="36" t="s">
        <v>31</v>
      </c>
      <c r="G29" s="36" t="s">
        <v>30</v>
      </c>
      <c r="J29" s="36" t="str">
        <f>IF(J27=1,"Histórico",IF(J28=1,"Proyección","-"))</f>
        <v>Histórico</v>
      </c>
      <c r="K29" s="36" t="str">
        <f t="shared" ref="K29:AC29" si="8">IF(K27=1,"Histórico",IF(K28=1,"Proyección","-"))</f>
        <v>Proyección</v>
      </c>
      <c r="L29" s="36" t="str">
        <f t="shared" si="8"/>
        <v>Proyección</v>
      </c>
      <c r="M29" s="36" t="str">
        <f t="shared" si="8"/>
        <v>Proyección</v>
      </c>
      <c r="N29" s="36" t="str">
        <f t="shared" si="8"/>
        <v>Proyección</v>
      </c>
      <c r="O29" s="36" t="str">
        <f t="shared" si="8"/>
        <v>Proyección</v>
      </c>
      <c r="P29" s="36" t="str">
        <f t="shared" si="8"/>
        <v>-</v>
      </c>
      <c r="Q29" s="36" t="str">
        <f t="shared" si="8"/>
        <v>-</v>
      </c>
      <c r="R29" s="36" t="str">
        <f t="shared" si="8"/>
        <v>-</v>
      </c>
      <c r="S29" s="36" t="str">
        <f t="shared" si="8"/>
        <v>-</v>
      </c>
      <c r="T29" s="36" t="str">
        <f t="shared" si="8"/>
        <v>-</v>
      </c>
      <c r="U29" s="36" t="str">
        <f t="shared" si="8"/>
        <v>-</v>
      </c>
      <c r="V29" s="36" t="str">
        <f t="shared" si="8"/>
        <v>-</v>
      </c>
      <c r="W29" s="36" t="str">
        <f t="shared" si="8"/>
        <v>-</v>
      </c>
      <c r="X29" s="36" t="str">
        <f t="shared" si="8"/>
        <v>-</v>
      </c>
      <c r="Y29" s="36" t="str">
        <f t="shared" si="8"/>
        <v>-</v>
      </c>
      <c r="Z29" s="36" t="str">
        <f t="shared" si="8"/>
        <v>-</v>
      </c>
      <c r="AA29" s="36" t="str">
        <f t="shared" si="8"/>
        <v>-</v>
      </c>
      <c r="AB29" s="36" t="str">
        <f t="shared" si="8"/>
        <v>-</v>
      </c>
      <c r="AC29" s="36" t="str">
        <f t="shared" si="8"/>
        <v>-</v>
      </c>
      <c r="AD29" s="136" t="s">
        <v>122</v>
      </c>
    </row>
    <row r="30" spans="1:30">
      <c r="AD30" s="136" t="s">
        <v>122</v>
      </c>
    </row>
    <row r="31" spans="1:30">
      <c r="AD31" s="136" t="s">
        <v>122</v>
      </c>
    </row>
    <row r="32" spans="1:30">
      <c r="AD32" s="136" t="s">
        <v>122</v>
      </c>
    </row>
    <row r="33" spans="1:30">
      <c r="AD33" s="136" t="s">
        <v>122</v>
      </c>
    </row>
    <row r="34" spans="1:30">
      <c r="A34" s="34" t="s">
        <v>107</v>
      </c>
      <c r="AD34" s="136" t="s">
        <v>122</v>
      </c>
    </row>
    <row r="35" spans="1:30">
      <c r="AD35" s="136" t="s">
        <v>122</v>
      </c>
    </row>
    <row r="36" spans="1:30">
      <c r="E36" s="36" t="s">
        <v>113</v>
      </c>
      <c r="F36" s="129">
        <v>0</v>
      </c>
      <c r="G36" s="36" t="s">
        <v>2</v>
      </c>
      <c r="AD36" s="136" t="s">
        <v>122</v>
      </c>
    </row>
    <row r="37" spans="1:30">
      <c r="E37" s="36" t="s">
        <v>114</v>
      </c>
      <c r="F37" s="129">
        <v>0</v>
      </c>
      <c r="G37" s="36" t="s">
        <v>2</v>
      </c>
      <c r="AD37" s="136" t="s">
        <v>122</v>
      </c>
    </row>
    <row r="38" spans="1:30">
      <c r="E38" s="36" t="s">
        <v>109</v>
      </c>
      <c r="F38" s="36">
        <v>365</v>
      </c>
      <c r="G38" s="36" t="s">
        <v>110</v>
      </c>
      <c r="AD38" s="136" t="s">
        <v>122</v>
      </c>
    </row>
    <row r="39" spans="1:30">
      <c r="A39" s="75"/>
      <c r="B39" s="107"/>
      <c r="C39" s="112"/>
      <c r="D39" s="77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136" t="s">
        <v>122</v>
      </c>
    </row>
    <row r="40" spans="1:30">
      <c r="A40" s="75"/>
      <c r="B40" s="107"/>
      <c r="C40" s="112"/>
      <c r="D40" s="77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136" t="s">
        <v>122</v>
      </c>
    </row>
    <row r="41" spans="1:30">
      <c r="A41" s="75"/>
      <c r="B41" s="107"/>
      <c r="C41" s="112"/>
      <c r="D41" s="77"/>
      <c r="E41" s="78" t="s">
        <v>116</v>
      </c>
      <c r="F41" s="134"/>
      <c r="G41" s="78" t="s">
        <v>2</v>
      </c>
      <c r="H41" s="78" t="s">
        <v>118</v>
      </c>
      <c r="I41" s="78"/>
      <c r="J41" s="134"/>
      <c r="K41" s="134"/>
      <c r="L41" s="134"/>
      <c r="M41" s="131"/>
      <c r="N41" s="131"/>
      <c r="O41" s="131"/>
      <c r="P41" s="131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136" t="s">
        <v>122</v>
      </c>
    </row>
    <row r="42" spans="1:30">
      <c r="A42" s="75"/>
      <c r="B42" s="107"/>
      <c r="C42" s="112"/>
      <c r="D42" s="77"/>
      <c r="E42" s="78" t="s">
        <v>117</v>
      </c>
      <c r="F42" s="135">
        <v>0.08</v>
      </c>
      <c r="G42" s="78" t="s">
        <v>2</v>
      </c>
      <c r="H42" s="78" t="s">
        <v>119</v>
      </c>
      <c r="I42" s="78"/>
      <c r="J42" s="135"/>
      <c r="K42" s="135"/>
      <c r="L42" s="135"/>
      <c r="M42" s="133"/>
      <c r="N42" s="133"/>
      <c r="O42" s="133"/>
      <c r="P42" s="133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136" t="s">
        <v>122</v>
      </c>
    </row>
    <row r="43" spans="1:30">
      <c r="A43" s="75"/>
      <c r="B43" s="107"/>
      <c r="C43" s="112"/>
      <c r="D43" s="77"/>
      <c r="E43" s="78" t="s">
        <v>120</v>
      </c>
      <c r="F43" s="135"/>
      <c r="G43" s="78" t="s">
        <v>2</v>
      </c>
      <c r="H43" s="78" t="s">
        <v>119</v>
      </c>
      <c r="I43" s="78"/>
      <c r="J43" s="135"/>
      <c r="K43" s="135"/>
      <c r="L43" s="135"/>
      <c r="M43" s="133"/>
      <c r="N43" s="133"/>
      <c r="O43" s="133"/>
      <c r="P43" s="133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136" t="s">
        <v>122</v>
      </c>
    </row>
    <row r="44" spans="1:30">
      <c r="AD44" s="136" t="s">
        <v>122</v>
      </c>
    </row>
    <row r="45" spans="1:30">
      <c r="E45" s="36" t="s">
        <v>108</v>
      </c>
      <c r="F45" s="125">
        <v>20</v>
      </c>
      <c r="G45" s="78" t="s">
        <v>179</v>
      </c>
      <c r="AD45" s="136" t="s">
        <v>122</v>
      </c>
    </row>
    <row r="46" spans="1:30">
      <c r="A46" s="75"/>
      <c r="B46" s="107"/>
      <c r="C46" s="112"/>
      <c r="D46" s="77"/>
      <c r="E46" s="78" t="s">
        <v>129</v>
      </c>
      <c r="F46" s="125">
        <v>0</v>
      </c>
      <c r="G46" s="78" t="s">
        <v>179</v>
      </c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136"/>
    </row>
    <row r="47" spans="1:30">
      <c r="E47" s="36" t="s">
        <v>123</v>
      </c>
      <c r="F47" s="36">
        <v>0</v>
      </c>
      <c r="G47" s="78" t="s">
        <v>179</v>
      </c>
      <c r="J47"/>
      <c r="K47"/>
      <c r="L47"/>
      <c r="M47"/>
      <c r="N47"/>
      <c r="O47"/>
      <c r="P47"/>
      <c r="AD47" s="136" t="s">
        <v>122</v>
      </c>
    </row>
    <row r="48" spans="1:30">
      <c r="E48" s="36" t="s">
        <v>88</v>
      </c>
      <c r="AD48" s="136" t="s">
        <v>122</v>
      </c>
    </row>
    <row r="49" spans="5:30">
      <c r="E49" s="36" t="s">
        <v>121</v>
      </c>
      <c r="G49" s="78" t="s">
        <v>2</v>
      </c>
      <c r="J49"/>
      <c r="K49"/>
      <c r="L49"/>
      <c r="M49"/>
      <c r="N49"/>
      <c r="O49"/>
      <c r="P49"/>
      <c r="AD49" s="136" t="s">
        <v>122</v>
      </c>
    </row>
    <row r="50" spans="5:30">
      <c r="J50"/>
      <c r="K50"/>
      <c r="L50"/>
      <c r="M50"/>
      <c r="N50"/>
      <c r="O50"/>
      <c r="P50"/>
      <c r="AD50" s="136" t="s">
        <v>122</v>
      </c>
    </row>
    <row r="51" spans="5:30">
      <c r="E51" s="78" t="s">
        <v>111</v>
      </c>
      <c r="F51" s="36">
        <v>95</v>
      </c>
      <c r="G51" s="36" t="s">
        <v>217</v>
      </c>
      <c r="J51"/>
      <c r="K51"/>
      <c r="L51"/>
      <c r="M51"/>
      <c r="N51"/>
      <c r="O51"/>
      <c r="P51"/>
      <c r="AD51" s="136" t="s">
        <v>122</v>
      </c>
    </row>
    <row r="52" spans="5:30">
      <c r="E52" s="78" t="s">
        <v>112</v>
      </c>
      <c r="F52" s="36">
        <v>95</v>
      </c>
      <c r="G52" s="36" t="s">
        <v>217</v>
      </c>
      <c r="J52"/>
      <c r="K52"/>
      <c r="L52"/>
      <c r="M52"/>
      <c r="N52"/>
      <c r="O52"/>
      <c r="P52"/>
      <c r="AD52" s="136" t="s">
        <v>122</v>
      </c>
    </row>
    <row r="53" spans="5:30">
      <c r="E53" t="s">
        <v>115</v>
      </c>
      <c r="F53" s="36">
        <v>150</v>
      </c>
      <c r="G53" s="36" t="s">
        <v>217</v>
      </c>
      <c r="J53"/>
      <c r="K53"/>
      <c r="L53"/>
      <c r="M53"/>
      <c r="N53"/>
      <c r="O53"/>
      <c r="P53"/>
      <c r="AD53" s="136" t="s">
        <v>122</v>
      </c>
    </row>
    <row r="54" spans="5:30">
      <c r="J54"/>
      <c r="K54"/>
      <c r="L54"/>
      <c r="M54"/>
      <c r="N54"/>
      <c r="O54"/>
      <c r="P54"/>
      <c r="AD54" s="136" t="s">
        <v>122</v>
      </c>
    </row>
    <row r="55" spans="5:30">
      <c r="E55" s="36" t="s">
        <v>182</v>
      </c>
      <c r="F55" s="36">
        <v>6000</v>
      </c>
      <c r="G55" s="78" t="s">
        <v>212</v>
      </c>
      <c r="AD55" s="136" t="s">
        <v>122</v>
      </c>
    </row>
    <row r="56" spans="5:30">
      <c r="E56" s="78" t="s">
        <v>211</v>
      </c>
      <c r="F56" s="206">
        <v>1.4999999999999999E-2</v>
      </c>
      <c r="G56" s="36" t="s">
        <v>2</v>
      </c>
      <c r="M56" s="78"/>
      <c r="N56" s="78"/>
      <c r="O56" s="78"/>
      <c r="P56" s="78"/>
      <c r="AD56" s="136" t="s">
        <v>122</v>
      </c>
    </row>
    <row r="57" spans="5:30">
      <c r="E57" s="78" t="s">
        <v>213</v>
      </c>
      <c r="F57" s="129">
        <v>0.5</v>
      </c>
      <c r="G57" s="36" t="s">
        <v>2</v>
      </c>
      <c r="H57" s="36" t="s">
        <v>215</v>
      </c>
      <c r="AD57" s="136" t="s">
        <v>122</v>
      </c>
    </row>
    <row r="58" spans="5:30">
      <c r="E58" s="36" t="s">
        <v>216</v>
      </c>
      <c r="F58" s="129">
        <v>0.3</v>
      </c>
      <c r="G58" s="36" t="s">
        <v>2</v>
      </c>
      <c r="H58" s="36" t="s">
        <v>215</v>
      </c>
      <c r="AD58" s="136" t="s">
        <v>122</v>
      </c>
    </row>
    <row r="59" spans="5:30">
      <c r="E59" s="36" t="s">
        <v>214</v>
      </c>
      <c r="F59" s="129">
        <v>0.05</v>
      </c>
      <c r="G59" s="36" t="s">
        <v>2</v>
      </c>
      <c r="H59" s="36" t="s">
        <v>182</v>
      </c>
      <c r="AD59" s="136" t="s">
        <v>122</v>
      </c>
    </row>
    <row r="60" spans="5:30">
      <c r="AD60" s="136" t="s">
        <v>122</v>
      </c>
    </row>
    <row r="61" spans="5:30">
      <c r="E61" s="36" t="s">
        <v>218</v>
      </c>
      <c r="F61" s="129">
        <v>0.3</v>
      </c>
      <c r="G61" s="36" t="s">
        <v>2</v>
      </c>
      <c r="AD61" s="136" t="s">
        <v>122</v>
      </c>
    </row>
    <row r="62" spans="5:30">
      <c r="E62" s="36" t="s">
        <v>220</v>
      </c>
      <c r="F62" s="36">
        <v>5000</v>
      </c>
      <c r="G62" s="78" t="s">
        <v>212</v>
      </c>
      <c r="AD62" s="136" t="s">
        <v>122</v>
      </c>
    </row>
    <row r="63" spans="5:30">
      <c r="AD63" s="136" t="s">
        <v>122</v>
      </c>
    </row>
    <row r="64" spans="5:30">
      <c r="E64" s="36" t="s">
        <v>244</v>
      </c>
      <c r="F64" s="36">
        <v>1.2</v>
      </c>
      <c r="AD64" s="136" t="s">
        <v>122</v>
      </c>
    </row>
    <row r="65" spans="5:30">
      <c r="E65" s="36" t="s">
        <v>242</v>
      </c>
      <c r="F65" s="129">
        <v>0.04</v>
      </c>
      <c r="G65" s="78" t="s">
        <v>2</v>
      </c>
      <c r="AD65" s="136" t="s">
        <v>122</v>
      </c>
    </row>
    <row r="66" spans="5:30">
      <c r="E66" s="36" t="s">
        <v>243</v>
      </c>
      <c r="F66" s="129">
        <v>0.06</v>
      </c>
      <c r="G66" s="78" t="s">
        <v>2</v>
      </c>
      <c r="AD66" s="136" t="s">
        <v>122</v>
      </c>
    </row>
    <row r="67" spans="5:30">
      <c r="E67" s="36" t="s">
        <v>260</v>
      </c>
      <c r="F67" s="129">
        <v>0.02</v>
      </c>
      <c r="G67" s="78" t="s">
        <v>2</v>
      </c>
      <c r="AD67" s="136" t="s">
        <v>122</v>
      </c>
    </row>
    <row r="68" spans="5:30">
      <c r="AD68" s="136" t="s">
        <v>122</v>
      </c>
    </row>
    <row r="69" spans="5:30">
      <c r="AD69" s="136" t="s">
        <v>122</v>
      </c>
    </row>
    <row r="70" spans="5:30">
      <c r="AD70" s="136" t="s">
        <v>122</v>
      </c>
    </row>
    <row r="71" spans="5:30">
      <c r="AD71" s="136" t="s">
        <v>122</v>
      </c>
    </row>
    <row r="72" spans="5:30">
      <c r="AD72" s="136" t="s">
        <v>122</v>
      </c>
    </row>
    <row r="73" spans="5:30">
      <c r="AD73" s="136" t="s">
        <v>122</v>
      </c>
    </row>
    <row r="74" spans="5:30">
      <c r="AD74" s="136" t="s">
        <v>122</v>
      </c>
    </row>
    <row r="75" spans="5:30">
      <c r="AD75" s="136" t="s">
        <v>122</v>
      </c>
    </row>
    <row r="76" spans="5:30">
      <c r="AD76" s="136" t="s">
        <v>122</v>
      </c>
    </row>
    <row r="77" spans="5:30">
      <c r="AD77" s="136" t="s">
        <v>122</v>
      </c>
    </row>
    <row r="78" spans="5:30">
      <c r="AD78" s="136" t="s">
        <v>122</v>
      </c>
    </row>
    <row r="79" spans="5:30">
      <c r="AD79" s="136" t="s">
        <v>122</v>
      </c>
    </row>
    <row r="80" spans="5:30">
      <c r="AD80" s="136" t="s">
        <v>122</v>
      </c>
    </row>
    <row r="81" spans="30:30">
      <c r="AD81" s="136" t="s">
        <v>122</v>
      </c>
    </row>
    <row r="82" spans="30:30">
      <c r="AD82" s="136" t="s">
        <v>122</v>
      </c>
    </row>
    <row r="83" spans="30:30">
      <c r="AD83" s="136" t="s">
        <v>122</v>
      </c>
    </row>
    <row r="84" spans="30:30">
      <c r="AD84" s="136" t="s">
        <v>122</v>
      </c>
    </row>
    <row r="85" spans="30:30">
      <c r="AD85" s="136" t="s">
        <v>122</v>
      </c>
    </row>
    <row r="86" spans="30:30">
      <c r="AD86" s="136" t="s">
        <v>122</v>
      </c>
    </row>
    <row r="87" spans="30:30">
      <c r="AD87" s="136" t="s">
        <v>122</v>
      </c>
    </row>
    <row r="88" spans="30:30">
      <c r="AD88" s="136" t="s">
        <v>122</v>
      </c>
    </row>
    <row r="89" spans="30:30">
      <c r="AD89" s="136" t="s">
        <v>122</v>
      </c>
    </row>
    <row r="90" spans="30:30">
      <c r="AD90" s="136" t="s">
        <v>122</v>
      </c>
    </row>
    <row r="91" spans="30:30">
      <c r="AD91" s="136" t="s">
        <v>122</v>
      </c>
    </row>
    <row r="92" spans="30:30">
      <c r="AD92" s="136" t="s">
        <v>122</v>
      </c>
    </row>
    <row r="93" spans="30:30">
      <c r="AD93" s="136" t="s">
        <v>122</v>
      </c>
    </row>
    <row r="94" spans="30:30">
      <c r="AD94" s="136" t="s">
        <v>122</v>
      </c>
    </row>
    <row r="95" spans="30:30">
      <c r="AD95" s="136" t="s">
        <v>122</v>
      </c>
    </row>
    <row r="96" spans="30:30">
      <c r="AD96" s="136" t="s">
        <v>122</v>
      </c>
    </row>
    <row r="97" spans="30:30">
      <c r="AD97" s="136" t="s">
        <v>122</v>
      </c>
    </row>
    <row r="98" spans="30:30">
      <c r="AD98" s="136" t="s">
        <v>122</v>
      </c>
    </row>
    <row r="99" spans="30:30">
      <c r="AD99" s="136" t="s">
        <v>122</v>
      </c>
    </row>
    <row r="100" spans="30:30">
      <c r="AD100" s="136" t="s">
        <v>122</v>
      </c>
    </row>
    <row r="101" spans="30:30">
      <c r="AD101" s="136" t="s">
        <v>122</v>
      </c>
    </row>
    <row r="102" spans="30:30">
      <c r="AD102" s="136" t="s">
        <v>122</v>
      </c>
    </row>
    <row r="103" spans="30:30">
      <c r="AD103" s="136" t="s">
        <v>122</v>
      </c>
    </row>
    <row r="104" spans="30:30">
      <c r="AD104" s="136" t="s">
        <v>122</v>
      </c>
    </row>
    <row r="105" spans="30:30">
      <c r="AD105" s="136" t="s">
        <v>122</v>
      </c>
    </row>
    <row r="106" spans="30:30">
      <c r="AD106" s="136" t="s">
        <v>122</v>
      </c>
    </row>
    <row r="107" spans="30:30">
      <c r="AD107" s="136" t="s">
        <v>122</v>
      </c>
    </row>
    <row r="108" spans="30:30">
      <c r="AD108" s="136" t="s">
        <v>122</v>
      </c>
    </row>
    <row r="109" spans="30:30">
      <c r="AD109" s="136" t="s">
        <v>122</v>
      </c>
    </row>
    <row r="110" spans="30:30">
      <c r="AD110" s="136" t="s">
        <v>122</v>
      </c>
    </row>
    <row r="111" spans="30:30">
      <c r="AD111" s="136" t="s">
        <v>122</v>
      </c>
    </row>
    <row r="112" spans="30:30">
      <c r="AD112" s="136" t="s">
        <v>122</v>
      </c>
    </row>
    <row r="113" spans="30:30">
      <c r="AD113" s="136" t="s">
        <v>122</v>
      </c>
    </row>
    <row r="114" spans="30:30">
      <c r="AD114" s="136" t="s">
        <v>122</v>
      </c>
    </row>
    <row r="115" spans="30:30">
      <c r="AD115" s="136" t="s">
        <v>122</v>
      </c>
    </row>
    <row r="116" spans="30:30">
      <c r="AD116" s="136" t="s">
        <v>122</v>
      </c>
    </row>
    <row r="117" spans="30:30">
      <c r="AD117" s="136" t="s">
        <v>122</v>
      </c>
    </row>
    <row r="118" spans="30:30">
      <c r="AD118" s="136" t="s">
        <v>122</v>
      </c>
    </row>
    <row r="119" spans="30:30">
      <c r="AD119" s="136" t="s">
        <v>122</v>
      </c>
    </row>
    <row r="120" spans="30:30">
      <c r="AD120" s="136" t="s">
        <v>122</v>
      </c>
    </row>
    <row r="121" spans="30:30">
      <c r="AD121" s="136" t="s">
        <v>122</v>
      </c>
    </row>
    <row r="122" spans="30:30">
      <c r="AD122" s="136" t="s">
        <v>122</v>
      </c>
    </row>
    <row r="123" spans="30:30">
      <c r="AD123" s="136" t="s">
        <v>122</v>
      </c>
    </row>
    <row r="124" spans="30:30">
      <c r="AD124" s="136" t="s">
        <v>122</v>
      </c>
    </row>
    <row r="125" spans="30:30">
      <c r="AD125" s="136" t="s">
        <v>122</v>
      </c>
    </row>
    <row r="126" spans="30:30">
      <c r="AD126" s="136" t="s">
        <v>122</v>
      </c>
    </row>
    <row r="127" spans="30:30">
      <c r="AD127" s="136" t="s">
        <v>122</v>
      </c>
    </row>
    <row r="128" spans="30:30">
      <c r="AD128" s="136" t="s">
        <v>122</v>
      </c>
    </row>
    <row r="129" spans="30:30">
      <c r="AD129" s="136" t="s">
        <v>122</v>
      </c>
    </row>
    <row r="130" spans="30:30">
      <c r="AD130" s="136" t="s">
        <v>122</v>
      </c>
    </row>
    <row r="131" spans="30:30">
      <c r="AD131" s="136" t="s">
        <v>122</v>
      </c>
    </row>
    <row r="132" spans="30:30">
      <c r="AD132" s="136" t="s">
        <v>122</v>
      </c>
    </row>
    <row r="133" spans="30:30">
      <c r="AD133" s="136" t="s">
        <v>122</v>
      </c>
    </row>
    <row r="134" spans="30:30">
      <c r="AD134" s="136" t="s">
        <v>122</v>
      </c>
    </row>
    <row r="135" spans="30:30">
      <c r="AD135" s="136" t="s">
        <v>122</v>
      </c>
    </row>
    <row r="136" spans="30:30">
      <c r="AD136" s="136" t="s">
        <v>122</v>
      </c>
    </row>
    <row r="137" spans="30:30">
      <c r="AD137" s="136" t="s">
        <v>122</v>
      </c>
    </row>
    <row r="138" spans="30:30">
      <c r="AD138" s="136" t="s">
        <v>122</v>
      </c>
    </row>
    <row r="139" spans="30:30">
      <c r="AD139" s="136" t="s">
        <v>122</v>
      </c>
    </row>
    <row r="140" spans="30:30">
      <c r="AD140" s="136" t="s">
        <v>122</v>
      </c>
    </row>
    <row r="141" spans="30:30">
      <c r="AD141" s="136" t="s">
        <v>122</v>
      </c>
    </row>
    <row r="142" spans="30:30">
      <c r="AD142" s="136" t="s">
        <v>122</v>
      </c>
    </row>
    <row r="143" spans="30:30">
      <c r="AD143" s="136" t="s">
        <v>122</v>
      </c>
    </row>
    <row r="144" spans="30:30">
      <c r="AD144" s="136" t="s">
        <v>122</v>
      </c>
    </row>
    <row r="145" spans="30:30">
      <c r="AD145" s="136" t="s">
        <v>122</v>
      </c>
    </row>
    <row r="146" spans="30:30">
      <c r="AD146" s="136" t="s">
        <v>122</v>
      </c>
    </row>
    <row r="147" spans="30:30">
      <c r="AD147" s="136" t="s">
        <v>122</v>
      </c>
    </row>
    <row r="148" spans="30:30">
      <c r="AD148" s="136" t="s">
        <v>122</v>
      </c>
    </row>
    <row r="149" spans="30:30">
      <c r="AD149" s="136" t="s">
        <v>122</v>
      </c>
    </row>
    <row r="150" spans="30:30">
      <c r="AD150" s="136" t="s">
        <v>122</v>
      </c>
    </row>
    <row r="151" spans="30:30">
      <c r="AD151" s="136" t="s">
        <v>122</v>
      </c>
    </row>
    <row r="152" spans="30:30">
      <c r="AD152" s="136" t="s">
        <v>122</v>
      </c>
    </row>
    <row r="153" spans="30:30">
      <c r="AD153" s="136" t="s">
        <v>122</v>
      </c>
    </row>
    <row r="154" spans="30:30">
      <c r="AD154" s="136" t="s">
        <v>122</v>
      </c>
    </row>
    <row r="155" spans="30:30">
      <c r="AD155" s="136" t="s">
        <v>122</v>
      </c>
    </row>
    <row r="156" spans="30:30">
      <c r="AD156" s="136" t="s">
        <v>122</v>
      </c>
    </row>
    <row r="157" spans="30:30">
      <c r="AD157" s="136" t="s">
        <v>122</v>
      </c>
    </row>
    <row r="158" spans="30:30">
      <c r="AD158" s="136" t="s">
        <v>122</v>
      </c>
    </row>
    <row r="159" spans="30:30">
      <c r="AD159" s="136" t="s">
        <v>122</v>
      </c>
    </row>
    <row r="160" spans="30:30">
      <c r="AD160" s="136" t="s">
        <v>122</v>
      </c>
    </row>
    <row r="161" spans="30:30">
      <c r="AD161" s="136" t="s">
        <v>122</v>
      </c>
    </row>
    <row r="162" spans="30:30">
      <c r="AD162" s="136" t="s">
        <v>122</v>
      </c>
    </row>
    <row r="163" spans="30:30">
      <c r="AD163" s="136" t="s">
        <v>122</v>
      </c>
    </row>
    <row r="164" spans="30:30">
      <c r="AD164" s="136" t="s">
        <v>122</v>
      </c>
    </row>
    <row r="165" spans="30:30">
      <c r="AD165" s="136" t="s">
        <v>122</v>
      </c>
    </row>
    <row r="166" spans="30:30">
      <c r="AD166" s="136" t="s">
        <v>122</v>
      </c>
    </row>
    <row r="167" spans="30:30">
      <c r="AD167" s="136" t="s">
        <v>122</v>
      </c>
    </row>
    <row r="168" spans="30:30">
      <c r="AD168" s="136" t="s">
        <v>122</v>
      </c>
    </row>
    <row r="169" spans="30:30">
      <c r="AD169" s="136" t="s">
        <v>122</v>
      </c>
    </row>
    <row r="170" spans="30:30">
      <c r="AD170" s="136" t="s">
        <v>122</v>
      </c>
    </row>
    <row r="171" spans="30:30">
      <c r="AD171" s="136" t="s">
        <v>122</v>
      </c>
    </row>
    <row r="172" spans="30:30">
      <c r="AD172" s="136" t="s">
        <v>122</v>
      </c>
    </row>
    <row r="173" spans="30:30">
      <c r="AD173" s="136" t="s">
        <v>122</v>
      </c>
    </row>
    <row r="174" spans="30:30">
      <c r="AD174" s="136" t="s">
        <v>122</v>
      </c>
    </row>
    <row r="175" spans="30:30">
      <c r="AD175" s="136" t="s">
        <v>122</v>
      </c>
    </row>
    <row r="176" spans="30:30">
      <c r="AD176" s="136" t="s">
        <v>122</v>
      </c>
    </row>
    <row r="177" spans="30:30">
      <c r="AD177" s="136" t="s">
        <v>122</v>
      </c>
    </row>
    <row r="178" spans="30:30">
      <c r="AD178" s="136" t="s">
        <v>122</v>
      </c>
    </row>
    <row r="179" spans="30:30">
      <c r="AD179" s="136" t="s">
        <v>122</v>
      </c>
    </row>
    <row r="180" spans="30:30">
      <c r="AD180" s="136" t="s">
        <v>122</v>
      </c>
    </row>
    <row r="181" spans="30:30">
      <c r="AD181" s="136" t="s">
        <v>122</v>
      </c>
    </row>
    <row r="182" spans="30:30">
      <c r="AD182" s="136" t="s">
        <v>122</v>
      </c>
    </row>
    <row r="183" spans="30:30">
      <c r="AD183" s="136" t="s">
        <v>122</v>
      </c>
    </row>
    <row r="184" spans="30:30">
      <c r="AD184" s="136" t="s">
        <v>122</v>
      </c>
    </row>
    <row r="185" spans="30:30">
      <c r="AD185" s="136" t="s">
        <v>122</v>
      </c>
    </row>
    <row r="186" spans="30:30">
      <c r="AD186" s="136" t="s">
        <v>122</v>
      </c>
    </row>
    <row r="187" spans="30:30">
      <c r="AD187" s="136" t="s">
        <v>122</v>
      </c>
    </row>
    <row r="188" spans="30:30">
      <c r="AD188" s="136" t="s">
        <v>122</v>
      </c>
    </row>
    <row r="189" spans="30:30">
      <c r="AD189" s="136" t="s">
        <v>122</v>
      </c>
    </row>
    <row r="190" spans="30:30">
      <c r="AD190" s="136" t="s">
        <v>122</v>
      </c>
    </row>
    <row r="191" spans="30:30">
      <c r="AD191" s="136" t="s">
        <v>122</v>
      </c>
    </row>
    <row r="192" spans="30:30">
      <c r="AD192" s="136" t="s">
        <v>122</v>
      </c>
    </row>
    <row r="193" spans="30:30">
      <c r="AD193" s="136" t="s">
        <v>122</v>
      </c>
    </row>
    <row r="194" spans="30:30">
      <c r="AD194" s="136" t="s">
        <v>122</v>
      </c>
    </row>
    <row r="195" spans="30:30">
      <c r="AD195" s="136" t="s">
        <v>122</v>
      </c>
    </row>
    <row r="196" spans="30:30">
      <c r="AD196" s="136" t="s">
        <v>122</v>
      </c>
    </row>
    <row r="197" spans="30:30">
      <c r="AD197" s="136" t="s">
        <v>122</v>
      </c>
    </row>
    <row r="198" spans="30:30">
      <c r="AD198" s="136" t="s">
        <v>122</v>
      </c>
    </row>
    <row r="199" spans="30:30">
      <c r="AD199" s="136" t="s">
        <v>122</v>
      </c>
    </row>
    <row r="200" spans="30:30">
      <c r="AD200" s="136" t="s">
        <v>122</v>
      </c>
    </row>
    <row r="201" spans="30:30">
      <c r="AD201" s="136" t="s">
        <v>122</v>
      </c>
    </row>
    <row r="202" spans="30:30">
      <c r="AD202" s="136" t="s">
        <v>122</v>
      </c>
    </row>
    <row r="203" spans="30:30">
      <c r="AD203" s="136" t="s">
        <v>122</v>
      </c>
    </row>
  </sheetData>
  <conditionalFormatting sqref="J3:AC3">
    <cfRule type="beginsWith" dxfId="35" priority="3" operator="beginsWith" text="P">
      <formula>LEFT(J3,LEN("P"))="P"</formula>
    </cfRule>
    <cfRule type="beginsWith" dxfId="34" priority="4" operator="beginsWith" text="H">
      <formula>LEFT(J3,LEN("H"))="H"</formula>
    </cfRule>
  </conditionalFormatting>
  <conditionalFormatting sqref="AD3">
    <cfRule type="beginsWith" dxfId="33" priority="1" operator="beginsWith" text="P">
      <formula>LEFT(AD3,LEN("P"))="P"</formula>
    </cfRule>
    <cfRule type="beginsWith" dxfId="32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ignoredErrors>
    <ignoredError sqref="J22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/>
  <dimension ref="A2:L70"/>
  <sheetViews>
    <sheetView showGridLines="0" workbookViewId="0">
      <selection activeCell="C12" sqref="C12"/>
    </sheetView>
  </sheetViews>
  <sheetFormatPr baseColWidth="10" defaultColWidth="8.83203125" defaultRowHeight="15" x14ac:dyDescent="0"/>
  <cols>
    <col min="1" max="1" width="67.1640625" style="8" customWidth="1"/>
    <col min="2" max="2" width="27.33203125" style="8" customWidth="1"/>
    <col min="3" max="3" width="13.33203125" style="22" customWidth="1"/>
    <col min="4" max="5" width="11.33203125" style="22" customWidth="1"/>
    <col min="6" max="6" width="10.5" style="22" bestFit="1" customWidth="1"/>
    <col min="7" max="8" width="9.83203125" style="8" bestFit="1" customWidth="1"/>
    <col min="9" max="9" width="9.5" style="8" bestFit="1" customWidth="1"/>
    <col min="10" max="10" width="9.6640625" style="8" customWidth="1"/>
    <col min="11" max="11" width="2.6640625" style="8" customWidth="1"/>
    <col min="12" max="12" width="8.83203125" style="8"/>
  </cols>
  <sheetData>
    <row r="2" spans="1:12" ht="41.25" customHeight="1">
      <c r="B2" s="222" t="s">
        <v>177</v>
      </c>
      <c r="C2" s="223"/>
      <c r="D2" s="223"/>
      <c r="E2" s="223"/>
      <c r="F2" s="223"/>
      <c r="G2" s="223"/>
      <c r="H2" s="223"/>
      <c r="I2" s="224"/>
    </row>
    <row r="3" spans="1:12" ht="19.5" customHeight="1">
      <c r="C3" s="9" t="s">
        <v>20</v>
      </c>
      <c r="D3" s="8"/>
      <c r="E3" s="8"/>
      <c r="F3" s="8"/>
    </row>
    <row r="4" spans="1:12">
      <c r="B4" s="9" t="s">
        <v>178</v>
      </c>
      <c r="C4" s="10">
        <v>2016</v>
      </c>
      <c r="D4" s="11"/>
      <c r="E4" s="12"/>
      <c r="F4" s="13"/>
      <c r="G4" s="13"/>
      <c r="H4" s="13"/>
      <c r="I4" s="14"/>
      <c r="J4" s="14"/>
    </row>
    <row r="5" spans="1:12">
      <c r="B5" s="15"/>
      <c r="C5" s="16"/>
      <c r="D5" s="16"/>
      <c r="E5" s="16"/>
      <c r="F5" s="16"/>
      <c r="G5" s="16"/>
      <c r="H5" s="16"/>
      <c r="I5" s="17"/>
      <c r="J5" s="18"/>
    </row>
    <row r="6" spans="1:12">
      <c r="B6"/>
      <c r="C6"/>
      <c r="D6"/>
      <c r="E6"/>
      <c r="F6" s="20"/>
      <c r="G6" s="20"/>
      <c r="H6" s="20"/>
      <c r="I6" s="21"/>
      <c r="J6" s="19"/>
    </row>
    <row r="7" spans="1:12">
      <c r="A7" s="176"/>
      <c r="B7" s="177" t="s">
        <v>0</v>
      </c>
      <c r="C7" s="178"/>
      <c r="D7" s="178"/>
      <c r="E7" s="178"/>
      <c r="F7" s="179"/>
      <c r="G7" s="179"/>
      <c r="H7" s="179"/>
      <c r="I7" s="180"/>
      <c r="J7" s="181"/>
    </row>
    <row r="8" spans="1:12">
      <c r="A8" s="8" t="s">
        <v>41</v>
      </c>
      <c r="B8"/>
      <c r="C8">
        <v>0</v>
      </c>
      <c r="D8"/>
      <c r="E8"/>
      <c r="F8"/>
      <c r="G8"/>
      <c r="H8"/>
      <c r="I8"/>
      <c r="J8"/>
      <c r="K8"/>
      <c r="L8"/>
    </row>
    <row r="9" spans="1:12" ht="14" customHeight="1">
      <c r="A9" s="8" t="s">
        <v>66</v>
      </c>
      <c r="B9" t="s">
        <v>206</v>
      </c>
      <c r="C9">
        <v>2000</v>
      </c>
      <c r="D9"/>
      <c r="E9"/>
      <c r="F9"/>
      <c r="G9"/>
      <c r="H9"/>
      <c r="I9"/>
      <c r="J9"/>
      <c r="K9"/>
      <c r="L9"/>
    </row>
    <row r="10" spans="1:12">
      <c r="A10" s="8" t="s">
        <v>126</v>
      </c>
      <c r="B10" t="s">
        <v>207</v>
      </c>
      <c r="C10">
        <v>15000</v>
      </c>
      <c r="D10"/>
      <c r="E10"/>
      <c r="F10"/>
      <c r="G10"/>
      <c r="H10"/>
      <c r="I10"/>
      <c r="J10"/>
      <c r="K10"/>
      <c r="L10"/>
    </row>
    <row r="11" spans="1:12">
      <c r="A11" s="8" t="s">
        <v>124</v>
      </c>
      <c r="B11" t="s">
        <v>208</v>
      </c>
      <c r="C11">
        <v>-7000</v>
      </c>
      <c r="D11"/>
      <c r="E11"/>
      <c r="F11"/>
      <c r="G11"/>
      <c r="H11"/>
      <c r="I11"/>
      <c r="J11"/>
      <c r="K11"/>
      <c r="L11"/>
    </row>
    <row r="12" spans="1:12">
      <c r="A12" s="8" t="s">
        <v>127</v>
      </c>
      <c r="B12" t="s">
        <v>209</v>
      </c>
      <c r="C12">
        <v>5000</v>
      </c>
      <c r="D12"/>
      <c r="E12"/>
      <c r="F12"/>
      <c r="G12"/>
      <c r="H12"/>
      <c r="I12"/>
      <c r="J12"/>
      <c r="K12"/>
      <c r="L12"/>
    </row>
    <row r="13" spans="1:12">
      <c r="A13" s="8" t="s">
        <v>78</v>
      </c>
      <c r="B13" t="s">
        <v>210</v>
      </c>
      <c r="C13">
        <v>5000</v>
      </c>
      <c r="D13"/>
      <c r="E13"/>
      <c r="F13"/>
      <c r="G13"/>
      <c r="H13"/>
      <c r="I13"/>
      <c r="J13"/>
      <c r="K13"/>
      <c r="L13"/>
    </row>
    <row r="14" spans="1:12">
      <c r="B14"/>
      <c r="C14"/>
      <c r="D14"/>
      <c r="E14"/>
      <c r="F14"/>
      <c r="G14"/>
      <c r="H14"/>
      <c r="I14"/>
      <c r="J14"/>
      <c r="K14"/>
      <c r="L14"/>
    </row>
    <row r="15" spans="1:12">
      <c r="B15"/>
      <c r="C15"/>
      <c r="D15"/>
      <c r="E15"/>
      <c r="F15"/>
      <c r="G15"/>
      <c r="H15"/>
      <c r="I15"/>
      <c r="J15"/>
      <c r="K15"/>
      <c r="L15"/>
    </row>
    <row r="16" spans="1:12" collapsed="1">
      <c r="B16"/>
      <c r="C16"/>
      <c r="D16"/>
      <c r="E16"/>
      <c r="F16"/>
      <c r="G16"/>
      <c r="H16"/>
      <c r="I16"/>
      <c r="J16"/>
      <c r="K16"/>
      <c r="L16"/>
    </row>
    <row r="17" spans="2:12">
      <c r="B17"/>
      <c r="C17"/>
      <c r="D17"/>
      <c r="E17"/>
      <c r="F17"/>
      <c r="G17"/>
      <c r="H17"/>
      <c r="I17"/>
      <c r="J17"/>
      <c r="K17"/>
      <c r="L17"/>
    </row>
    <row r="18" spans="2:12">
      <c r="B18"/>
      <c r="C18"/>
      <c r="D18"/>
      <c r="E18"/>
      <c r="F18"/>
      <c r="G18"/>
      <c r="H18"/>
      <c r="I18"/>
      <c r="J18"/>
      <c r="K18"/>
      <c r="L18"/>
    </row>
    <row r="19" spans="2:12">
      <c r="B19"/>
      <c r="C19"/>
      <c r="D19"/>
      <c r="E19"/>
      <c r="F19"/>
      <c r="G19"/>
      <c r="H19"/>
      <c r="I19"/>
      <c r="J19"/>
      <c r="K19"/>
      <c r="L19"/>
    </row>
    <row r="20" spans="2:12">
      <c r="B20"/>
      <c r="C20"/>
      <c r="D20"/>
      <c r="E20"/>
      <c r="F20"/>
      <c r="G20"/>
      <c r="H20"/>
      <c r="I20"/>
      <c r="J20"/>
      <c r="K20"/>
      <c r="L20"/>
    </row>
    <row r="21" spans="2:12">
      <c r="B21"/>
      <c r="C21"/>
      <c r="D21"/>
      <c r="E21"/>
      <c r="F21"/>
      <c r="G21"/>
      <c r="H21"/>
      <c r="I21"/>
      <c r="J21"/>
      <c r="K21"/>
      <c r="L21"/>
    </row>
    <row r="22" spans="2:12">
      <c r="B22"/>
      <c r="C22"/>
      <c r="D22"/>
      <c r="E22"/>
      <c r="F22"/>
      <c r="G22"/>
      <c r="H22"/>
      <c r="I22"/>
      <c r="J22"/>
      <c r="K22"/>
      <c r="L22"/>
    </row>
    <row r="23" spans="2:12">
      <c r="B23"/>
      <c r="C23"/>
      <c r="D23"/>
      <c r="E23"/>
      <c r="F23"/>
      <c r="G23"/>
      <c r="H23"/>
      <c r="I23"/>
      <c r="J23"/>
      <c r="K23"/>
      <c r="L23"/>
    </row>
    <row r="24" spans="2:12">
      <c r="B24"/>
      <c r="C24"/>
      <c r="D24"/>
      <c r="E24"/>
      <c r="F24"/>
      <c r="G24"/>
      <c r="H24"/>
      <c r="I24"/>
      <c r="J24"/>
      <c r="K24"/>
      <c r="L24"/>
    </row>
    <row r="25" spans="2:12">
      <c r="B25"/>
      <c r="C25"/>
      <c r="D25"/>
      <c r="E25"/>
      <c r="F25"/>
      <c r="G25"/>
      <c r="H25"/>
      <c r="I25"/>
      <c r="J25"/>
      <c r="K25"/>
      <c r="L25"/>
    </row>
    <row r="26" spans="2:12">
      <c r="B26"/>
      <c r="C26"/>
      <c r="D26"/>
      <c r="E26"/>
      <c r="F26"/>
      <c r="G26"/>
      <c r="H26"/>
      <c r="I26"/>
      <c r="J26"/>
      <c r="K26"/>
      <c r="L26"/>
    </row>
    <row r="27" spans="2:12">
      <c r="B27"/>
      <c r="C27"/>
      <c r="D27"/>
      <c r="E27"/>
      <c r="F27"/>
      <c r="G27"/>
      <c r="H27"/>
      <c r="I27"/>
      <c r="J27"/>
      <c r="K27"/>
      <c r="L27"/>
    </row>
    <row r="28" spans="2:12">
      <c r="B28"/>
      <c r="C28"/>
      <c r="D28"/>
      <c r="E28"/>
      <c r="F28"/>
      <c r="G28"/>
      <c r="H28"/>
      <c r="I28"/>
      <c r="J28"/>
      <c r="K28"/>
      <c r="L28"/>
    </row>
    <row r="29" spans="2:12">
      <c r="B29"/>
      <c r="C29"/>
      <c r="D29"/>
      <c r="E29"/>
      <c r="F29"/>
      <c r="G29"/>
      <c r="H29"/>
      <c r="I29"/>
      <c r="J29"/>
      <c r="K29"/>
      <c r="L29"/>
    </row>
    <row r="30" spans="2:12">
      <c r="B30"/>
      <c r="C30"/>
      <c r="D30"/>
      <c r="E30"/>
      <c r="F30"/>
      <c r="G30"/>
      <c r="H30"/>
      <c r="I30"/>
      <c r="J30"/>
      <c r="K30"/>
      <c r="L30"/>
    </row>
    <row r="31" spans="2:12">
      <c r="B31"/>
      <c r="C31"/>
      <c r="D31"/>
      <c r="E31"/>
      <c r="F31"/>
      <c r="G31"/>
      <c r="H31"/>
      <c r="I31"/>
      <c r="J31"/>
      <c r="K31"/>
      <c r="L31"/>
    </row>
    <row r="32" spans="2:12">
      <c r="B32"/>
      <c r="C32"/>
      <c r="D32"/>
      <c r="E32"/>
      <c r="F32"/>
      <c r="G32"/>
      <c r="H32"/>
      <c r="I32"/>
      <c r="J32"/>
      <c r="K32"/>
      <c r="L32"/>
    </row>
    <row r="33" spans="2:12">
      <c r="B33"/>
      <c r="C33"/>
      <c r="D33"/>
      <c r="E33"/>
      <c r="F33"/>
      <c r="G33"/>
      <c r="H33"/>
      <c r="I33"/>
      <c r="J33"/>
      <c r="K33"/>
      <c r="L33"/>
    </row>
    <row r="34" spans="2:12">
      <c r="B34"/>
      <c r="C34"/>
      <c r="D34"/>
      <c r="E34"/>
      <c r="F34"/>
      <c r="G34"/>
      <c r="H34"/>
      <c r="I34"/>
      <c r="J34"/>
      <c r="K34"/>
      <c r="L34"/>
    </row>
    <row r="35" spans="2:12">
      <c r="B35"/>
      <c r="C35"/>
      <c r="D35"/>
      <c r="E35"/>
      <c r="F35"/>
      <c r="G35"/>
      <c r="H35"/>
      <c r="I35"/>
      <c r="J35"/>
      <c r="K35"/>
      <c r="L35"/>
    </row>
    <row r="36" spans="2:12">
      <c r="B36"/>
      <c r="C36"/>
      <c r="D36"/>
      <c r="E36"/>
      <c r="F36"/>
      <c r="G36"/>
      <c r="H36"/>
      <c r="I36"/>
      <c r="J36"/>
      <c r="K36"/>
      <c r="L36"/>
    </row>
    <row r="37" spans="2:12">
      <c r="B37"/>
      <c r="C37"/>
      <c r="D37"/>
      <c r="E37"/>
      <c r="F37"/>
      <c r="G37"/>
      <c r="H37"/>
      <c r="I37"/>
      <c r="J37"/>
      <c r="K37"/>
      <c r="L37"/>
    </row>
    <row r="38" spans="2:12">
      <c r="B38"/>
      <c r="C38"/>
      <c r="D38"/>
      <c r="E38"/>
      <c r="F38"/>
      <c r="G38"/>
      <c r="H38"/>
      <c r="I38"/>
      <c r="J38"/>
      <c r="K38"/>
      <c r="L38"/>
    </row>
    <row r="39" spans="2:12">
      <c r="B39"/>
      <c r="C39"/>
      <c r="D39"/>
      <c r="E39"/>
      <c r="F39"/>
      <c r="G39"/>
      <c r="H39"/>
      <c r="I39"/>
      <c r="J39"/>
      <c r="K39"/>
      <c r="L39"/>
    </row>
    <row r="40" spans="2:12">
      <c r="B40"/>
      <c r="C40"/>
      <c r="D40"/>
      <c r="E40"/>
      <c r="F40"/>
      <c r="G40"/>
      <c r="H40"/>
      <c r="I40"/>
      <c r="J40"/>
      <c r="K40"/>
      <c r="L40"/>
    </row>
    <row r="41" spans="2:12">
      <c r="B41"/>
      <c r="C41"/>
      <c r="D41"/>
      <c r="E41"/>
      <c r="F41"/>
      <c r="G41"/>
      <c r="H41"/>
      <c r="I41"/>
      <c r="J41"/>
      <c r="K41"/>
      <c r="L41"/>
    </row>
    <row r="42" spans="2:12">
      <c r="B42"/>
      <c r="C42"/>
      <c r="D42"/>
      <c r="E42"/>
      <c r="F42"/>
      <c r="G42"/>
      <c r="H42"/>
      <c r="I42"/>
      <c r="J42"/>
      <c r="K42"/>
      <c r="L42"/>
    </row>
    <row r="43" spans="2:12">
      <c r="B43"/>
      <c r="C43"/>
      <c r="D43"/>
      <c r="E43"/>
      <c r="F43"/>
      <c r="G43"/>
      <c r="H43"/>
      <c r="I43"/>
      <c r="J43"/>
      <c r="K43"/>
      <c r="L43"/>
    </row>
    <row r="44" spans="2:12">
      <c r="B44"/>
      <c r="C44"/>
      <c r="D44"/>
      <c r="E44"/>
      <c r="F44"/>
      <c r="G44"/>
      <c r="H44"/>
      <c r="I44"/>
      <c r="J44"/>
      <c r="K44"/>
      <c r="L44"/>
    </row>
    <row r="45" spans="2:12">
      <c r="B45"/>
      <c r="C45"/>
      <c r="D45"/>
      <c r="E45"/>
      <c r="F45"/>
      <c r="G45"/>
      <c r="H45"/>
      <c r="I45"/>
      <c r="J45"/>
      <c r="K45"/>
      <c r="L45"/>
    </row>
    <row r="46" spans="2:12">
      <c r="B46"/>
      <c r="C46"/>
      <c r="D46"/>
      <c r="E46"/>
      <c r="F46"/>
      <c r="G46"/>
      <c r="H46"/>
      <c r="I46"/>
      <c r="J46"/>
      <c r="K46"/>
      <c r="L46"/>
    </row>
    <row r="47" spans="2:12">
      <c r="B47"/>
      <c r="C47"/>
      <c r="D47"/>
      <c r="E47"/>
      <c r="F47"/>
      <c r="G47"/>
      <c r="H47"/>
      <c r="I47"/>
      <c r="J47"/>
      <c r="K47"/>
      <c r="L47"/>
    </row>
    <row r="48" spans="2:12">
      <c r="B48"/>
      <c r="C48"/>
      <c r="D48"/>
      <c r="E48"/>
      <c r="F48"/>
      <c r="G48"/>
      <c r="H48"/>
      <c r="I48"/>
      <c r="J48"/>
      <c r="K48"/>
      <c r="L48"/>
    </row>
    <row r="49" spans="2:12">
      <c r="B49"/>
      <c r="C49"/>
      <c r="D49"/>
      <c r="E49"/>
      <c r="F49"/>
      <c r="G49"/>
      <c r="H49"/>
      <c r="I49"/>
      <c r="J49"/>
      <c r="K49"/>
      <c r="L49"/>
    </row>
    <row r="50" spans="2:12">
      <c r="B50"/>
      <c r="C50"/>
      <c r="D50"/>
      <c r="E50"/>
      <c r="F50"/>
      <c r="G50"/>
      <c r="H50"/>
      <c r="I50"/>
      <c r="J50"/>
      <c r="K50"/>
      <c r="L50"/>
    </row>
    <row r="51" spans="2:12">
      <c r="B51"/>
      <c r="C51"/>
      <c r="D51"/>
      <c r="E51"/>
      <c r="F51"/>
      <c r="G51"/>
      <c r="H51"/>
      <c r="I51"/>
      <c r="J51"/>
      <c r="K51"/>
      <c r="L51"/>
    </row>
    <row r="52" spans="2:12">
      <c r="B52"/>
      <c r="C52"/>
      <c r="D52"/>
      <c r="E52"/>
      <c r="F52"/>
      <c r="G52"/>
      <c r="H52"/>
      <c r="I52"/>
      <c r="J52"/>
      <c r="K52"/>
      <c r="L52"/>
    </row>
    <row r="53" spans="2:12">
      <c r="B53"/>
      <c r="C53"/>
      <c r="D53"/>
      <c r="E53"/>
      <c r="F53"/>
      <c r="G53"/>
      <c r="H53"/>
      <c r="I53"/>
      <c r="J53"/>
      <c r="K53"/>
      <c r="L53"/>
    </row>
    <row r="54" spans="2:12">
      <c r="B54"/>
      <c r="C54"/>
      <c r="D54"/>
      <c r="E54"/>
      <c r="F54"/>
      <c r="G54"/>
      <c r="H54"/>
      <c r="I54"/>
      <c r="J54"/>
      <c r="K54"/>
      <c r="L54"/>
    </row>
    <row r="55" spans="2:12">
      <c r="B55"/>
      <c r="C55"/>
      <c r="D55"/>
      <c r="E55"/>
      <c r="F55"/>
      <c r="G55"/>
      <c r="H55"/>
      <c r="I55"/>
      <c r="J55"/>
      <c r="K55"/>
      <c r="L55"/>
    </row>
    <row r="56" spans="2:12">
      <c r="B56"/>
      <c r="C56"/>
      <c r="D56"/>
      <c r="E56"/>
      <c r="F56"/>
      <c r="G56"/>
      <c r="H56"/>
      <c r="I56"/>
      <c r="J56"/>
      <c r="K56"/>
      <c r="L56"/>
    </row>
    <row r="57" spans="2:12">
      <c r="B57"/>
      <c r="C57"/>
      <c r="D57"/>
      <c r="E57"/>
      <c r="F57"/>
      <c r="G57"/>
      <c r="H57"/>
      <c r="I57"/>
      <c r="J57"/>
      <c r="K57"/>
      <c r="L57"/>
    </row>
    <row r="58" spans="2:12">
      <c r="B58"/>
      <c r="C58"/>
      <c r="D58"/>
      <c r="E58"/>
      <c r="F58"/>
      <c r="G58"/>
      <c r="H58"/>
      <c r="I58"/>
      <c r="J58"/>
      <c r="K58"/>
      <c r="L58"/>
    </row>
    <row r="59" spans="2:12">
      <c r="B59"/>
      <c r="C59"/>
      <c r="D59"/>
      <c r="E59"/>
      <c r="F59"/>
      <c r="G59"/>
      <c r="H59"/>
      <c r="I59"/>
      <c r="J59"/>
      <c r="K59"/>
      <c r="L59"/>
    </row>
    <row r="60" spans="2:12">
      <c r="B60"/>
      <c r="C60"/>
      <c r="D60"/>
      <c r="E60"/>
      <c r="F60"/>
      <c r="G60"/>
      <c r="H60"/>
      <c r="I60"/>
      <c r="J60"/>
      <c r="K60"/>
      <c r="L60"/>
    </row>
    <row r="61" spans="2:12">
      <c r="B61"/>
      <c r="C61"/>
      <c r="D61"/>
      <c r="E61"/>
      <c r="F61"/>
      <c r="G61"/>
      <c r="H61"/>
      <c r="I61"/>
      <c r="J61"/>
      <c r="K61"/>
      <c r="L61"/>
    </row>
    <row r="62" spans="2:12">
      <c r="B62"/>
      <c r="C62"/>
      <c r="D62"/>
      <c r="E62"/>
      <c r="F62"/>
      <c r="G62"/>
      <c r="H62"/>
      <c r="I62"/>
      <c r="J62"/>
      <c r="K62"/>
      <c r="L62"/>
    </row>
    <row r="63" spans="2:12">
      <c r="B63"/>
      <c r="C63"/>
      <c r="D63"/>
      <c r="E63"/>
      <c r="F63"/>
      <c r="G63"/>
      <c r="H63"/>
      <c r="I63"/>
      <c r="J63"/>
      <c r="K63"/>
      <c r="L63"/>
    </row>
    <row r="64" spans="2:12">
      <c r="B64"/>
      <c r="C64"/>
      <c r="D64"/>
      <c r="E64"/>
      <c r="F64"/>
      <c r="G64"/>
      <c r="H64"/>
      <c r="I64"/>
      <c r="J64"/>
      <c r="K64"/>
      <c r="L64"/>
    </row>
    <row r="65" spans="2:12">
      <c r="B65"/>
      <c r="C65"/>
      <c r="D65"/>
      <c r="E65"/>
      <c r="F65"/>
      <c r="G65"/>
      <c r="H65"/>
      <c r="I65"/>
      <c r="J65"/>
      <c r="K65"/>
      <c r="L65"/>
    </row>
    <row r="66" spans="2:12">
      <c r="B66"/>
      <c r="C66"/>
      <c r="D66"/>
      <c r="E66"/>
      <c r="F66"/>
      <c r="G66"/>
      <c r="H66"/>
      <c r="I66"/>
      <c r="J66"/>
      <c r="K66"/>
      <c r="L66"/>
    </row>
    <row r="67" spans="2:12">
      <c r="B67"/>
      <c r="C67"/>
      <c r="D67"/>
      <c r="E67"/>
    </row>
    <row r="68" spans="2:12">
      <c r="B68"/>
      <c r="C68"/>
      <c r="D68"/>
      <c r="E68"/>
    </row>
    <row r="69" spans="2:12">
      <c r="B69"/>
      <c r="C69"/>
      <c r="D69"/>
      <c r="E69"/>
    </row>
    <row r="70" spans="2:12">
      <c r="B70"/>
      <c r="C70"/>
      <c r="D70"/>
      <c r="E70"/>
    </row>
  </sheetData>
  <sheetProtection selectLockedCells="1"/>
  <mergeCells count="1">
    <mergeCell ref="B2:I2"/>
  </mergeCells>
  <pageMargins left="0.43307086614173229" right="0.35433070866141736" top="0.55118110236220474" bottom="0.59055118110236227" header="0.31496062992125984" footer="0.31496062992125984"/>
  <pageSetup paperSize="9" scale="85" orientation="portrait"/>
  <headerFooter alignWithMargins="0">
    <oddFooter>&amp;L&amp;F&amp;C&amp;D&amp;R&amp;A</oddFooter>
  </headerFooter>
  <rowBreaks count="1" manualBreakCount="1">
    <brk id="42" min="1" max="10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Input!$D$25:$D$60</xm:f>
          </x14:formula1>
          <xm:sqref>A6:A65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enableFormatConditionsCalculation="0">
    <tabColor theme="3" tint="0.39997558519241921"/>
    <outlinePr summaryBelow="0" summaryRight="0"/>
  </sheetPr>
  <dimension ref="A1:AD200"/>
  <sheetViews>
    <sheetView defaultGridColor="0" colorId="22" zoomScale="130" zoomScaleNormal="130" zoomScalePageLayoutView="130" workbookViewId="0">
      <pane xSplit="9" ySplit="5" topLeftCell="J27" activePane="bottomRight" state="frozen"/>
      <selection activeCell="J3" sqref="J3:CA3"/>
      <selection pane="topRight" activeCell="J3" sqref="J3:CA3"/>
      <selection pane="bottomLeft" activeCell="J3" sqref="J3:CA3"/>
      <selection pane="bottomRight" activeCell="A119" sqref="A119:XFD121"/>
    </sheetView>
  </sheetViews>
  <sheetFormatPr baseColWidth="10" defaultColWidth="10.83203125" defaultRowHeight="15" customHeight="1" outlineLevelRow="1" x14ac:dyDescent="0"/>
  <cols>
    <col min="1" max="1" width="2.83203125" style="34" customWidth="1"/>
    <col min="2" max="2" width="2.83203125" style="24" customWidth="1"/>
    <col min="3" max="3" width="2.83203125" style="25" customWidth="1"/>
    <col min="4" max="4" width="2.83203125" style="35" customWidth="1"/>
    <col min="5" max="5" width="33.83203125" style="36" customWidth="1"/>
    <col min="6" max="6" width="9.6640625" style="36" customWidth="1"/>
    <col min="7" max="7" width="7.33203125" style="36" customWidth="1"/>
    <col min="8" max="8" width="6.6640625" style="36" customWidth="1"/>
    <col min="9" max="9" width="2.6640625" style="36" customWidth="1"/>
    <col min="10" max="29" width="11.6640625" style="36" customWidth="1"/>
    <col min="30" max="30" width="2.83203125" style="30" customWidth="1"/>
  </cols>
  <sheetData>
    <row r="1" spans="1:30" ht="23" customHeight="1">
      <c r="A1" s="23" t="str">
        <f ca="1" xml:space="preserve"> RIGHT(CELL("filename", A1), LEN(CELL("filename", A1)) - SEARCH("]", CELL("filename", A1)))</f>
        <v>Workings</v>
      </c>
      <c r="D1" s="26"/>
      <c r="E1" s="27"/>
      <c r="F1" s="28"/>
      <c r="G1" s="28"/>
      <c r="H1" s="28"/>
      <c r="I1" s="2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30" ht="15" customHeight="1">
      <c r="A2" s="40"/>
      <c r="B2" s="40"/>
      <c r="C2" s="42"/>
      <c r="D2" s="39"/>
      <c r="E2" s="40" t="str">
        <f>Time_hipotesis!E2</f>
        <v>Año Inicial</v>
      </c>
      <c r="F2" s="39"/>
      <c r="G2" s="40"/>
      <c r="H2" s="39"/>
      <c r="I2" s="40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>
        <f>Time_hipotesis!N2</f>
        <v>2020</v>
      </c>
      <c r="O2" s="40">
        <f>Time_hipotesis!O2</f>
        <v>2021</v>
      </c>
      <c r="P2" s="40" t="str">
        <f>Time_hipotesis!P2</f>
        <v/>
      </c>
      <c r="Q2" s="40" t="str">
        <f>Time_hipotesis!Q2</f>
        <v/>
      </c>
      <c r="R2" s="40" t="str">
        <f>Time_hipotesis!R2</f>
        <v/>
      </c>
      <c r="S2" s="40" t="str">
        <f>Time_hipotesis!S2</f>
        <v/>
      </c>
      <c r="T2" s="40" t="str">
        <f>Time_hipotesis!T2</f>
        <v/>
      </c>
      <c r="U2" s="40" t="str">
        <f>Time_hipotesis!U2</f>
        <v/>
      </c>
      <c r="V2" s="40" t="str">
        <f>Time_hipotesis!V2</f>
        <v/>
      </c>
      <c r="W2" s="40" t="str">
        <f>Time_hipotesis!W2</f>
        <v/>
      </c>
      <c r="X2" s="40" t="str">
        <f>Time_hipotesis!X2</f>
        <v/>
      </c>
      <c r="Y2" s="40" t="str">
        <f>Time_hipotesis!Y2</f>
        <v/>
      </c>
      <c r="Z2" s="40" t="str">
        <f>Time_hipotesis!Z2</f>
        <v/>
      </c>
      <c r="AA2" s="40" t="str">
        <f>Time_hipotesis!AA2</f>
        <v/>
      </c>
      <c r="AB2" s="40" t="str">
        <f>Time_hipotesis!AB2</f>
        <v/>
      </c>
      <c r="AC2" s="40" t="str">
        <f>Time_hipotesis!AC2</f>
        <v/>
      </c>
    </row>
    <row r="3" spans="1:30" ht="15" customHeight="1">
      <c r="E3" s="40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Proyección</v>
      </c>
      <c r="O3" s="37" t="str">
        <f>Time_hipotesis!O3</f>
        <v>Proyección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30" ht="15" customHeight="1">
      <c r="A4" s="29"/>
      <c r="B4" s="29"/>
      <c r="C4" s="29"/>
      <c r="D4" s="38"/>
      <c r="E4" s="40" t="str">
        <f>Time_hipotesis!E4</f>
        <v>Año Inicial</v>
      </c>
      <c r="F4" s="39"/>
      <c r="G4" s="29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>
        <f>Time_hipotesis!N4</f>
        <v>2020</v>
      </c>
      <c r="O4" s="41">
        <f>Time_hipotesis!O4</f>
        <v>2021</v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36"/>
    </row>
    <row r="5" spans="1:30" ht="15" customHeight="1">
      <c r="A5" s="40"/>
      <c r="B5" s="40"/>
      <c r="C5" s="42"/>
      <c r="D5" s="38"/>
      <c r="E5" s="40" t="str">
        <f>Time_hipotesis!E5</f>
        <v>Contador</v>
      </c>
      <c r="F5" s="43" t="s">
        <v>5</v>
      </c>
      <c r="G5" s="34" t="s">
        <v>6</v>
      </c>
      <c r="H5" s="43" t="s">
        <v>1</v>
      </c>
      <c r="I5" s="29"/>
      <c r="J5" s="29">
        <f>Time_hipotesis!J5</f>
        <v>1</v>
      </c>
      <c r="K5" s="29">
        <f>Time_hipotesis!K5</f>
        <v>2</v>
      </c>
      <c r="L5" s="29">
        <f>Time_hipotesis!L5</f>
        <v>3</v>
      </c>
      <c r="M5" s="29">
        <f>Time_hipotesis!M5</f>
        <v>4</v>
      </c>
      <c r="N5" s="29">
        <f>Time_hipotesis!N5</f>
        <v>5</v>
      </c>
      <c r="O5" s="29">
        <f>Time_hipotesis!O5</f>
        <v>6</v>
      </c>
      <c r="P5" s="29">
        <f>Time_hipotesis!P5</f>
        <v>7</v>
      </c>
      <c r="Q5" s="29">
        <f>Time_hipotesis!Q5</f>
        <v>8</v>
      </c>
      <c r="R5" s="29">
        <f>Time_hipotesis!R5</f>
        <v>9</v>
      </c>
      <c r="S5" s="29">
        <f>Time_hipotesis!S5</f>
        <v>10</v>
      </c>
      <c r="T5" s="29">
        <f>Time_hipotesis!T5</f>
        <v>11</v>
      </c>
      <c r="U5" s="29">
        <f>Time_hipotesis!U5</f>
        <v>12</v>
      </c>
      <c r="V5" s="29">
        <f>Time_hipotesis!V5</f>
        <v>13</v>
      </c>
      <c r="W5" s="29">
        <f>Time_hipotesis!W5</f>
        <v>14</v>
      </c>
      <c r="X5" s="29">
        <f>Time_hipotesis!X5</f>
        <v>15</v>
      </c>
      <c r="Y5" s="29">
        <f>Time_hipotesis!Y5</f>
        <v>16</v>
      </c>
      <c r="Z5" s="29">
        <f>Time_hipotesis!Z5</f>
        <v>17</v>
      </c>
      <c r="AA5" s="29">
        <f>Time_hipotesis!AA5</f>
        <v>18</v>
      </c>
      <c r="AB5" s="29">
        <f>Time_hipotesis!AB5</f>
        <v>19</v>
      </c>
      <c r="AC5" s="29">
        <f>Time_hipotesis!AC5</f>
        <v>20</v>
      </c>
    </row>
    <row r="6" spans="1:30" ht="15" customHeight="1">
      <c r="F6" s="34"/>
      <c r="G6" s="34"/>
      <c r="H6" s="34"/>
    </row>
    <row r="8" spans="1:30" ht="15" customHeight="1">
      <c r="A8" s="34" t="s">
        <v>40</v>
      </c>
    </row>
    <row r="9" spans="1:30" ht="15" customHeight="1" outlineLevel="1">
      <c r="AD9" s="136" t="s">
        <v>122</v>
      </c>
    </row>
    <row r="10" spans="1:30" ht="15" customHeight="1" outlineLevel="1">
      <c r="C10" s="36" t="s">
        <v>41</v>
      </c>
      <c r="G10" s="36" t="s">
        <v>179</v>
      </c>
      <c r="J10" s="182">
        <f ca="1">SUMIF(Datos!$A$8:$A$65,Workings!$C10,Datos!C$8:C$64)</f>
        <v>0</v>
      </c>
      <c r="K10" s="182">
        <f ca="1">SUMIF(Datos!$A$8:$A$65,Workings!$C10,Datos!D$8:D$64)</f>
        <v>0</v>
      </c>
      <c r="L10" s="182">
        <f ca="1">SUMIF(Datos!$A$8:$A$65,Workings!$C10,Datos!E$8:E$64)</f>
        <v>0</v>
      </c>
      <c r="M10" s="182">
        <f ca="1">SUMIF(Datos!$A$8:$A$65,Workings!$C10,Datos!F$8:F$64)</f>
        <v>0</v>
      </c>
      <c r="N10" s="182">
        <f ca="1">SUMIF(Datos!$A$8:$A$65,Workings!$C10,Datos!G$8:G$64)</f>
        <v>0</v>
      </c>
      <c r="O10" s="182">
        <f ca="1">SUMIF(Datos!$A$8:$A$65,Workings!$C10,Datos!H$8:H$64)</f>
        <v>0</v>
      </c>
      <c r="P10" s="182">
        <f ca="1">SUMIF(Datos!$A$8:$A$65,Workings!$C10,Datos!I$8:I$64)</f>
        <v>0</v>
      </c>
      <c r="Q10" s="182">
        <f ca="1">SUMIF(Datos!$A$8:$A$65,Workings!$C10,Datos!J$8:J$64)</f>
        <v>0</v>
      </c>
      <c r="R10" s="182">
        <f ca="1">SUMIF(Datos!$A$8:$A$65,Workings!$C10,Datos!K$8:K$64)</f>
        <v>0</v>
      </c>
      <c r="S10" s="182">
        <f ca="1">SUMIF(Datos!$A$8:$A$65,Workings!$C10,Datos!L$8:L$64)</f>
        <v>0</v>
      </c>
      <c r="T10" s="182">
        <f ca="1">SUMIF(Datos!$A$8:$A$65,Workings!$C10,Datos!M$8:M$64)</f>
        <v>0</v>
      </c>
      <c r="U10" s="182">
        <f ca="1">SUMIF(Datos!$A$8:$A$65,Workings!$C10,Datos!N$8:N$64)</f>
        <v>0</v>
      </c>
      <c r="V10" s="182">
        <f ca="1">SUMIF(Datos!$A$8:$A$65,Workings!$C10,Datos!O$8:O$64)</f>
        <v>0</v>
      </c>
      <c r="W10" s="182">
        <f ca="1">SUMIF(Datos!$A$8:$A$65,Workings!$C10,Datos!P$8:P$64)</f>
        <v>0</v>
      </c>
      <c r="X10" s="182">
        <f ca="1">SUMIF(Datos!$A$8:$A$65,Workings!$C10,Datos!Q$8:Q$64)</f>
        <v>0</v>
      </c>
      <c r="Y10" s="182">
        <f ca="1">SUMIF(Datos!$A$8:$A$65,Workings!$C10,Datos!R$8:R$64)</f>
        <v>0</v>
      </c>
      <c r="Z10" s="182">
        <f ca="1">SUMIF(Datos!$A$8:$A$65,Workings!$C10,Datos!S$8:S$64)</f>
        <v>0</v>
      </c>
      <c r="AA10" s="182">
        <f ca="1">SUMIF(Datos!$A$8:$A$65,Workings!$C10,Datos!T$8:T$64)</f>
        <v>0</v>
      </c>
      <c r="AB10" s="182">
        <f ca="1">SUMIF(Datos!$A$8:$A$65,Workings!$C10,Datos!U$8:U$64)</f>
        <v>0</v>
      </c>
      <c r="AC10" s="182">
        <f ca="1">SUMIF(Datos!$A$8:$A$65,Workings!$C10,Datos!V$8:V$64)</f>
        <v>0</v>
      </c>
      <c r="AD10" s="136" t="s">
        <v>122</v>
      </c>
    </row>
    <row r="11" spans="1:30" ht="15" customHeight="1" outlineLevel="1">
      <c r="C11" s="36" t="s">
        <v>42</v>
      </c>
      <c r="G11" s="36" t="s">
        <v>179</v>
      </c>
      <c r="J11" s="182">
        <f ca="1">-SUMIF(Datos!$A$8:$A$65,Workings!$C11,Datos!C$8:C$64)</f>
        <v>0</v>
      </c>
      <c r="K11" s="182">
        <f ca="1">-SUMIF(Datos!$A$8:$A$65,Workings!$C11,Datos!D$8:D$64)</f>
        <v>0</v>
      </c>
      <c r="L11" s="182">
        <f ca="1">-SUMIF(Datos!$A$8:$A$65,Workings!$C11,Datos!E$8:E$64)</f>
        <v>0</v>
      </c>
      <c r="M11" s="182">
        <f ca="1">-SUMIF(Datos!$A$8:$A$65,Workings!$C11,Datos!F$8:F$64)</f>
        <v>0</v>
      </c>
      <c r="N11" s="182">
        <f ca="1">-SUMIF(Datos!$A$8:$A$65,Workings!$C11,Datos!G$8:G$64)</f>
        <v>0</v>
      </c>
      <c r="O11" s="182">
        <f ca="1">-SUMIF(Datos!$A$8:$A$65,Workings!$C11,Datos!H$8:H$64)</f>
        <v>0</v>
      </c>
      <c r="P11" s="182">
        <f ca="1">-SUMIF(Datos!$A$8:$A$65,Workings!$C11,Datos!I$8:I$64)</f>
        <v>0</v>
      </c>
      <c r="Q11" s="182">
        <f ca="1">-SUMIF(Datos!$A$8:$A$65,Workings!$C11,Datos!J$8:J$64)</f>
        <v>0</v>
      </c>
      <c r="R11" s="182">
        <f ca="1">-SUMIF(Datos!$A$8:$A$65,Workings!$C11,Datos!K$8:K$64)</f>
        <v>0</v>
      </c>
      <c r="S11" s="182">
        <f ca="1">-SUMIF(Datos!$A$8:$A$65,Workings!$C11,Datos!L$8:L$64)</f>
        <v>0</v>
      </c>
      <c r="T11" s="182">
        <f ca="1">-SUMIF(Datos!$A$8:$A$65,Workings!$C11,Datos!M$8:M$64)</f>
        <v>0</v>
      </c>
      <c r="U11" s="182">
        <f ca="1">-SUMIF(Datos!$A$8:$A$65,Workings!$C11,Datos!N$8:N$64)</f>
        <v>0</v>
      </c>
      <c r="V11" s="182">
        <f ca="1">-SUMIF(Datos!$A$8:$A$65,Workings!$C11,Datos!O$8:O$64)</f>
        <v>0</v>
      </c>
      <c r="W11" s="182">
        <f ca="1">-SUMIF(Datos!$A$8:$A$65,Workings!$C11,Datos!P$8:P$64)</f>
        <v>0</v>
      </c>
      <c r="X11" s="182">
        <f ca="1">-SUMIF(Datos!$A$8:$A$65,Workings!$C11,Datos!Q$8:Q$64)</f>
        <v>0</v>
      </c>
      <c r="Y11" s="182">
        <f ca="1">-SUMIF(Datos!$A$8:$A$65,Workings!$C11,Datos!R$8:R$64)</f>
        <v>0</v>
      </c>
      <c r="Z11" s="182">
        <f ca="1">-SUMIF(Datos!$A$8:$A$65,Workings!$C11,Datos!S$8:S$64)</f>
        <v>0</v>
      </c>
      <c r="AA11" s="182">
        <f ca="1">-SUMIF(Datos!$A$8:$A$65,Workings!$C11,Datos!T$8:T$64)</f>
        <v>0</v>
      </c>
      <c r="AB11" s="182">
        <f ca="1">-SUMIF(Datos!$A$8:$A$65,Workings!$C11,Datos!U$8:U$64)</f>
        <v>0</v>
      </c>
      <c r="AC11" s="182">
        <f ca="1">-SUMIF(Datos!$A$8:$A$65,Workings!$C11,Datos!V$8:V$64)</f>
        <v>0</v>
      </c>
      <c r="AD11" s="136" t="s">
        <v>122</v>
      </c>
    </row>
    <row r="12" spans="1:30" ht="15" customHeight="1" outlineLevel="1">
      <c r="B12" s="34" t="s">
        <v>53</v>
      </c>
      <c r="G12" s="36" t="s">
        <v>179</v>
      </c>
      <c r="J12" s="182">
        <f ca="1">J10+J11</f>
        <v>0</v>
      </c>
      <c r="K12" s="182">
        <f t="shared" ref="K12:AC12" ca="1" si="0">K10+K11</f>
        <v>0</v>
      </c>
      <c r="L12" s="182">
        <f t="shared" ca="1" si="0"/>
        <v>0</v>
      </c>
      <c r="M12" s="182">
        <f t="shared" ca="1" si="0"/>
        <v>0</v>
      </c>
      <c r="N12" s="182">
        <f t="shared" ca="1" si="0"/>
        <v>0</v>
      </c>
      <c r="O12" s="182">
        <f t="shared" ca="1" si="0"/>
        <v>0</v>
      </c>
      <c r="P12" s="182">
        <f t="shared" ca="1" si="0"/>
        <v>0</v>
      </c>
      <c r="Q12" s="182">
        <f t="shared" ca="1" si="0"/>
        <v>0</v>
      </c>
      <c r="R12" s="182">
        <f t="shared" ca="1" si="0"/>
        <v>0</v>
      </c>
      <c r="S12" s="182">
        <f t="shared" ca="1" si="0"/>
        <v>0</v>
      </c>
      <c r="T12" s="182">
        <f t="shared" ca="1" si="0"/>
        <v>0</v>
      </c>
      <c r="U12" s="182">
        <f t="shared" ca="1" si="0"/>
        <v>0</v>
      </c>
      <c r="V12" s="182">
        <f t="shared" ca="1" si="0"/>
        <v>0</v>
      </c>
      <c r="W12" s="182">
        <f t="shared" ca="1" si="0"/>
        <v>0</v>
      </c>
      <c r="X12" s="182">
        <f t="shared" ca="1" si="0"/>
        <v>0</v>
      </c>
      <c r="Y12" s="182">
        <f t="shared" ca="1" si="0"/>
        <v>0</v>
      </c>
      <c r="Z12" s="182">
        <f t="shared" ca="1" si="0"/>
        <v>0</v>
      </c>
      <c r="AA12" s="182">
        <f t="shared" ca="1" si="0"/>
        <v>0</v>
      </c>
      <c r="AB12" s="182">
        <f t="shared" ca="1" si="0"/>
        <v>0</v>
      </c>
      <c r="AC12" s="182">
        <f t="shared" ca="1" si="0"/>
        <v>0</v>
      </c>
      <c r="AD12" s="136" t="s">
        <v>122</v>
      </c>
    </row>
    <row r="13" spans="1:30" ht="15" customHeight="1" outlineLevel="1"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36" t="s">
        <v>122</v>
      </c>
    </row>
    <row r="14" spans="1:30" ht="15" customHeight="1" outlineLevel="1">
      <c r="C14" s="36" t="s">
        <v>48</v>
      </c>
      <c r="G14" s="36" t="s">
        <v>179</v>
      </c>
      <c r="J14" s="182">
        <f ca="1">-SUMIF(Datos!$A$8:$A$65,Workings!$C14,Datos!C$8:C$64)</f>
        <v>0</v>
      </c>
      <c r="K14" s="182">
        <f ca="1">-SUMIF(Datos!$A$8:$A$65,Workings!$C14,Datos!D$8:D$64)</f>
        <v>0</v>
      </c>
      <c r="L14" s="182">
        <f ca="1">-SUMIF(Datos!$A$8:$A$65,Workings!$C14,Datos!E$8:E$64)</f>
        <v>0</v>
      </c>
      <c r="M14" s="182">
        <f ca="1">-SUMIF(Datos!$A$8:$A$65,Workings!$C14,Datos!F$8:F$64)</f>
        <v>0</v>
      </c>
      <c r="N14" s="182">
        <f ca="1">-SUMIF(Datos!$A$8:$A$65,Workings!$C14,Datos!G$8:G$64)</f>
        <v>0</v>
      </c>
      <c r="O14" s="182">
        <f ca="1">-SUMIF(Datos!$A$8:$A$65,Workings!$C14,Datos!H$8:H$64)</f>
        <v>0</v>
      </c>
      <c r="P14" s="182">
        <f ca="1">-SUMIF(Datos!$A$8:$A$65,Workings!$C14,Datos!I$8:I$64)</f>
        <v>0</v>
      </c>
      <c r="Q14" s="182">
        <f ca="1">-SUMIF(Datos!$A$8:$A$65,Workings!$C14,Datos!J$8:J$64)</f>
        <v>0</v>
      </c>
      <c r="R14" s="182">
        <f ca="1">-SUMIF(Datos!$A$8:$A$65,Workings!$C14,Datos!K$8:K$64)</f>
        <v>0</v>
      </c>
      <c r="S14" s="182">
        <f ca="1">-SUMIF(Datos!$A$8:$A$65,Workings!$C14,Datos!L$8:L$64)</f>
        <v>0</v>
      </c>
      <c r="T14" s="182">
        <f ca="1">-SUMIF(Datos!$A$8:$A$65,Workings!$C14,Datos!M$8:M$64)</f>
        <v>0</v>
      </c>
      <c r="U14" s="182">
        <f ca="1">-SUMIF(Datos!$A$8:$A$65,Workings!$C14,Datos!N$8:N$64)</f>
        <v>0</v>
      </c>
      <c r="V14" s="182">
        <f ca="1">-SUMIF(Datos!$A$8:$A$65,Workings!$C14,Datos!O$8:O$64)</f>
        <v>0</v>
      </c>
      <c r="W14" s="182">
        <f ca="1">-SUMIF(Datos!$A$8:$A$65,Workings!$C14,Datos!P$8:P$64)</f>
        <v>0</v>
      </c>
      <c r="X14" s="182">
        <f ca="1">-SUMIF(Datos!$A$8:$A$65,Workings!$C14,Datos!Q$8:Q$64)</f>
        <v>0</v>
      </c>
      <c r="Y14" s="182">
        <f ca="1">-SUMIF(Datos!$A$8:$A$65,Workings!$C14,Datos!R$8:R$64)</f>
        <v>0</v>
      </c>
      <c r="Z14" s="182">
        <f ca="1">-SUMIF(Datos!$A$8:$A$65,Workings!$C14,Datos!S$8:S$64)</f>
        <v>0</v>
      </c>
      <c r="AA14" s="182">
        <f ca="1">-SUMIF(Datos!$A$8:$A$65,Workings!$C14,Datos!T$8:T$64)</f>
        <v>0</v>
      </c>
      <c r="AB14" s="182">
        <f ca="1">-SUMIF(Datos!$A$8:$A$65,Workings!$C14,Datos!U$8:U$64)</f>
        <v>0</v>
      </c>
      <c r="AC14" s="182">
        <f ca="1">-SUMIF(Datos!$A$8:$A$65,Workings!$C14,Datos!V$8:V$64)</f>
        <v>0</v>
      </c>
      <c r="AD14" s="136" t="s">
        <v>122</v>
      </c>
    </row>
    <row r="15" spans="1:30" ht="15" customHeight="1" outlineLevel="1">
      <c r="B15" s="34" t="s">
        <v>54</v>
      </c>
      <c r="G15" s="36" t="s">
        <v>179</v>
      </c>
      <c r="J15" s="182">
        <f ca="1">+J12+J14</f>
        <v>0</v>
      </c>
      <c r="K15" s="182">
        <f t="shared" ref="K15:AC15" ca="1" si="1">+K12+K14</f>
        <v>0</v>
      </c>
      <c r="L15" s="182">
        <f t="shared" ca="1" si="1"/>
        <v>0</v>
      </c>
      <c r="M15" s="182">
        <f t="shared" ca="1" si="1"/>
        <v>0</v>
      </c>
      <c r="N15" s="182">
        <f t="shared" ca="1" si="1"/>
        <v>0</v>
      </c>
      <c r="O15" s="182">
        <f t="shared" ca="1" si="1"/>
        <v>0</v>
      </c>
      <c r="P15" s="182">
        <f t="shared" ca="1" si="1"/>
        <v>0</v>
      </c>
      <c r="Q15" s="182">
        <f t="shared" ca="1" si="1"/>
        <v>0</v>
      </c>
      <c r="R15" s="182">
        <f t="shared" ca="1" si="1"/>
        <v>0</v>
      </c>
      <c r="S15" s="182">
        <f t="shared" ca="1" si="1"/>
        <v>0</v>
      </c>
      <c r="T15" s="182">
        <f t="shared" ca="1" si="1"/>
        <v>0</v>
      </c>
      <c r="U15" s="182">
        <f t="shared" ca="1" si="1"/>
        <v>0</v>
      </c>
      <c r="V15" s="182">
        <f t="shared" ca="1" si="1"/>
        <v>0</v>
      </c>
      <c r="W15" s="182">
        <f t="shared" ca="1" si="1"/>
        <v>0</v>
      </c>
      <c r="X15" s="182">
        <f t="shared" ca="1" si="1"/>
        <v>0</v>
      </c>
      <c r="Y15" s="182">
        <f t="shared" ca="1" si="1"/>
        <v>0</v>
      </c>
      <c r="Z15" s="182">
        <f t="shared" ca="1" si="1"/>
        <v>0</v>
      </c>
      <c r="AA15" s="182">
        <f t="shared" ca="1" si="1"/>
        <v>0</v>
      </c>
      <c r="AB15" s="182">
        <f t="shared" ca="1" si="1"/>
        <v>0</v>
      </c>
      <c r="AC15" s="182">
        <f t="shared" ca="1" si="1"/>
        <v>0</v>
      </c>
      <c r="AD15" s="136" t="s">
        <v>122</v>
      </c>
    </row>
    <row r="16" spans="1:30" ht="15" customHeight="1" outlineLevel="1"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36" t="s">
        <v>122</v>
      </c>
    </row>
    <row r="17" spans="1:30" ht="15" customHeight="1" outlineLevel="1">
      <c r="C17" s="36" t="s">
        <v>49</v>
      </c>
      <c r="G17" s="36" t="s">
        <v>179</v>
      </c>
      <c r="J17" s="182">
        <f ca="1">-SUMIF(Datos!$A$8:$A$65,Workings!$C17,Datos!C$8:C$64)</f>
        <v>0</v>
      </c>
      <c r="K17" s="182">
        <f ca="1">-SUMIF(Datos!$A$8:$A$65,Workings!$C17,Datos!D$8:D$64)</f>
        <v>0</v>
      </c>
      <c r="L17" s="182">
        <f ca="1">-SUMIF(Datos!$A$8:$A$65,Workings!$C17,Datos!E$8:E$64)</f>
        <v>0</v>
      </c>
      <c r="M17" s="182">
        <f ca="1">-SUMIF(Datos!$A$8:$A$65,Workings!$C17,Datos!F$8:F$64)</f>
        <v>0</v>
      </c>
      <c r="N17" s="182">
        <f ca="1">-SUMIF(Datos!$A$8:$A$65,Workings!$C17,Datos!G$8:G$64)</f>
        <v>0</v>
      </c>
      <c r="O17" s="182">
        <f ca="1">-SUMIF(Datos!$A$8:$A$65,Workings!$C17,Datos!H$8:H$64)</f>
        <v>0</v>
      </c>
      <c r="P17" s="182">
        <f ca="1">-SUMIF(Datos!$A$8:$A$65,Workings!$C17,Datos!I$8:I$64)</f>
        <v>0</v>
      </c>
      <c r="Q17" s="182">
        <f ca="1">-SUMIF(Datos!$A$8:$A$65,Workings!$C17,Datos!J$8:J$64)</f>
        <v>0</v>
      </c>
      <c r="R17" s="182">
        <f ca="1">-SUMIF(Datos!$A$8:$A$65,Workings!$C17,Datos!K$8:K$64)</f>
        <v>0</v>
      </c>
      <c r="S17" s="182">
        <f ca="1">-SUMIF(Datos!$A$8:$A$65,Workings!$C17,Datos!L$8:L$64)</f>
        <v>0</v>
      </c>
      <c r="T17" s="182">
        <f ca="1">-SUMIF(Datos!$A$8:$A$65,Workings!$C17,Datos!M$8:M$64)</f>
        <v>0</v>
      </c>
      <c r="U17" s="182">
        <f ca="1">-SUMIF(Datos!$A$8:$A$65,Workings!$C17,Datos!N$8:N$64)</f>
        <v>0</v>
      </c>
      <c r="V17" s="182">
        <f ca="1">-SUMIF(Datos!$A$8:$A$65,Workings!$C17,Datos!O$8:O$64)</f>
        <v>0</v>
      </c>
      <c r="W17" s="182">
        <f ca="1">-SUMIF(Datos!$A$8:$A$65,Workings!$C17,Datos!P$8:P$64)</f>
        <v>0</v>
      </c>
      <c r="X17" s="182">
        <f ca="1">-SUMIF(Datos!$A$8:$A$65,Workings!$C17,Datos!Q$8:Q$64)</f>
        <v>0</v>
      </c>
      <c r="Y17" s="182">
        <f ca="1">-SUMIF(Datos!$A$8:$A$65,Workings!$C17,Datos!R$8:R$64)</f>
        <v>0</v>
      </c>
      <c r="Z17" s="182">
        <f ca="1">-SUMIF(Datos!$A$8:$A$65,Workings!$C17,Datos!S$8:S$64)</f>
        <v>0</v>
      </c>
      <c r="AA17" s="182">
        <f ca="1">-SUMIF(Datos!$A$8:$A$65,Workings!$C17,Datos!T$8:T$64)</f>
        <v>0</v>
      </c>
      <c r="AB17" s="182">
        <f ca="1">-SUMIF(Datos!$A$8:$A$65,Workings!$C17,Datos!U$8:U$64)</f>
        <v>0</v>
      </c>
      <c r="AC17" s="182">
        <f ca="1">-SUMIF(Datos!$A$8:$A$65,Workings!$C17,Datos!V$8:V$64)</f>
        <v>0</v>
      </c>
      <c r="AD17" s="136" t="s">
        <v>122</v>
      </c>
    </row>
    <row r="18" spans="1:30" ht="15" customHeight="1" outlineLevel="1">
      <c r="C18" s="36" t="s">
        <v>50</v>
      </c>
      <c r="G18" s="36" t="s">
        <v>179</v>
      </c>
      <c r="J18" s="182">
        <f ca="1">-SUMIF(Datos!$A$8:$A$65,Workings!$C18,Datos!C$8:C$64)</f>
        <v>0</v>
      </c>
      <c r="K18" s="182">
        <f ca="1">-SUMIF(Datos!$A$8:$A$65,Workings!$C18,Datos!D$8:D$64)</f>
        <v>0</v>
      </c>
      <c r="L18" s="182">
        <f ca="1">-SUMIF(Datos!$A$8:$A$65,Workings!$C18,Datos!E$8:E$64)</f>
        <v>0</v>
      </c>
      <c r="M18" s="182">
        <f ca="1">-SUMIF(Datos!$A$8:$A$65,Workings!$C18,Datos!F$8:F$64)</f>
        <v>0</v>
      </c>
      <c r="N18" s="182">
        <f ca="1">-SUMIF(Datos!$A$8:$A$65,Workings!$C18,Datos!G$8:G$64)</f>
        <v>0</v>
      </c>
      <c r="O18" s="182">
        <f ca="1">-SUMIF(Datos!$A$8:$A$65,Workings!$C18,Datos!H$8:H$64)</f>
        <v>0</v>
      </c>
      <c r="P18" s="182">
        <f ca="1">-SUMIF(Datos!$A$8:$A$65,Workings!$C18,Datos!I$8:I$64)</f>
        <v>0</v>
      </c>
      <c r="Q18" s="182">
        <f ca="1">-SUMIF(Datos!$A$8:$A$65,Workings!$C18,Datos!J$8:J$64)</f>
        <v>0</v>
      </c>
      <c r="R18" s="182">
        <f ca="1">-SUMIF(Datos!$A$8:$A$65,Workings!$C18,Datos!K$8:K$64)</f>
        <v>0</v>
      </c>
      <c r="S18" s="182">
        <f ca="1">-SUMIF(Datos!$A$8:$A$65,Workings!$C18,Datos!L$8:L$64)</f>
        <v>0</v>
      </c>
      <c r="T18" s="182">
        <f ca="1">-SUMIF(Datos!$A$8:$A$65,Workings!$C18,Datos!M$8:M$64)</f>
        <v>0</v>
      </c>
      <c r="U18" s="182">
        <f ca="1">-SUMIF(Datos!$A$8:$A$65,Workings!$C18,Datos!N$8:N$64)</f>
        <v>0</v>
      </c>
      <c r="V18" s="182">
        <f ca="1">-SUMIF(Datos!$A$8:$A$65,Workings!$C18,Datos!O$8:O$64)</f>
        <v>0</v>
      </c>
      <c r="W18" s="182">
        <f ca="1">-SUMIF(Datos!$A$8:$A$65,Workings!$C18,Datos!P$8:P$64)</f>
        <v>0</v>
      </c>
      <c r="X18" s="182">
        <f ca="1">-SUMIF(Datos!$A$8:$A$65,Workings!$C18,Datos!Q$8:Q$64)</f>
        <v>0</v>
      </c>
      <c r="Y18" s="182">
        <f ca="1">-SUMIF(Datos!$A$8:$A$65,Workings!$C18,Datos!R$8:R$64)</f>
        <v>0</v>
      </c>
      <c r="Z18" s="182">
        <f ca="1">-SUMIF(Datos!$A$8:$A$65,Workings!$C18,Datos!S$8:S$64)</f>
        <v>0</v>
      </c>
      <c r="AA18" s="182">
        <f ca="1">-SUMIF(Datos!$A$8:$A$65,Workings!$C18,Datos!T$8:T$64)</f>
        <v>0</v>
      </c>
      <c r="AB18" s="182">
        <f ca="1">-SUMIF(Datos!$A$8:$A$65,Workings!$C18,Datos!U$8:U$64)</f>
        <v>0</v>
      </c>
      <c r="AC18" s="182">
        <f ca="1">-SUMIF(Datos!$A$8:$A$65,Workings!$C18,Datos!V$8:V$64)</f>
        <v>0</v>
      </c>
      <c r="AD18" s="136" t="s">
        <v>122</v>
      </c>
    </row>
    <row r="19" spans="1:30" ht="15" customHeight="1" outlineLevel="1">
      <c r="B19" s="34" t="s">
        <v>51</v>
      </c>
      <c r="G19" s="36" t="s">
        <v>179</v>
      </c>
      <c r="J19" s="182">
        <f ca="1">+J15+J17+J18</f>
        <v>0</v>
      </c>
      <c r="K19" s="182">
        <f t="shared" ref="K19:AC19" ca="1" si="2">+K15+K17+K18</f>
        <v>0</v>
      </c>
      <c r="L19" s="182">
        <f t="shared" ca="1" si="2"/>
        <v>0</v>
      </c>
      <c r="M19" s="182">
        <f t="shared" ca="1" si="2"/>
        <v>0</v>
      </c>
      <c r="N19" s="182">
        <f t="shared" ca="1" si="2"/>
        <v>0</v>
      </c>
      <c r="O19" s="182">
        <f t="shared" ca="1" si="2"/>
        <v>0</v>
      </c>
      <c r="P19" s="182">
        <f t="shared" ca="1" si="2"/>
        <v>0</v>
      </c>
      <c r="Q19" s="182">
        <f t="shared" ca="1" si="2"/>
        <v>0</v>
      </c>
      <c r="R19" s="182">
        <f t="shared" ca="1" si="2"/>
        <v>0</v>
      </c>
      <c r="S19" s="182">
        <f t="shared" ca="1" si="2"/>
        <v>0</v>
      </c>
      <c r="T19" s="182">
        <f t="shared" ca="1" si="2"/>
        <v>0</v>
      </c>
      <c r="U19" s="182">
        <f t="shared" ca="1" si="2"/>
        <v>0</v>
      </c>
      <c r="V19" s="182">
        <f t="shared" ca="1" si="2"/>
        <v>0</v>
      </c>
      <c r="W19" s="182">
        <f t="shared" ca="1" si="2"/>
        <v>0</v>
      </c>
      <c r="X19" s="182">
        <f t="shared" ca="1" si="2"/>
        <v>0</v>
      </c>
      <c r="Y19" s="182">
        <f t="shared" ca="1" si="2"/>
        <v>0</v>
      </c>
      <c r="Z19" s="182">
        <f t="shared" ca="1" si="2"/>
        <v>0</v>
      </c>
      <c r="AA19" s="182">
        <f t="shared" ca="1" si="2"/>
        <v>0</v>
      </c>
      <c r="AB19" s="182">
        <f t="shared" ca="1" si="2"/>
        <v>0</v>
      </c>
      <c r="AC19" s="182">
        <f t="shared" ca="1" si="2"/>
        <v>0</v>
      </c>
      <c r="AD19" s="136" t="s">
        <v>122</v>
      </c>
    </row>
    <row r="20" spans="1:30" ht="15" customHeight="1" outlineLevel="1"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36" t="s">
        <v>122</v>
      </c>
    </row>
    <row r="21" spans="1:30" ht="15" customHeight="1" outlineLevel="1">
      <c r="C21" s="36" t="s">
        <v>47</v>
      </c>
      <c r="G21" s="36" t="s">
        <v>179</v>
      </c>
      <c r="J21" s="182">
        <f ca="1">-SUMIF(Datos!$A$8:$A$65,Workings!$C21,Datos!C$8:C$64)</f>
        <v>0</v>
      </c>
      <c r="K21" s="182">
        <f ca="1">-SUMIF(Datos!$A$8:$A$65,Workings!$C21,Datos!D$8:D$64)</f>
        <v>0</v>
      </c>
      <c r="L21" s="182">
        <f ca="1">-SUMIF(Datos!$A$8:$A$65,Workings!$C21,Datos!E$8:E$64)</f>
        <v>0</v>
      </c>
      <c r="M21" s="182">
        <f ca="1">-SUMIF(Datos!$A$8:$A$65,Workings!$C21,Datos!F$8:F$64)</f>
        <v>0</v>
      </c>
      <c r="N21" s="182">
        <f ca="1">-SUMIF(Datos!$A$8:$A$65,Workings!$C21,Datos!G$8:G$64)</f>
        <v>0</v>
      </c>
      <c r="O21" s="182">
        <f ca="1">-SUMIF(Datos!$A$8:$A$65,Workings!$C21,Datos!H$8:H$64)</f>
        <v>0</v>
      </c>
      <c r="P21" s="182">
        <f ca="1">-SUMIF(Datos!$A$8:$A$65,Workings!$C21,Datos!I$8:I$64)</f>
        <v>0</v>
      </c>
      <c r="Q21" s="182">
        <f ca="1">-SUMIF(Datos!$A$8:$A$65,Workings!$C21,Datos!J$8:J$64)</f>
        <v>0</v>
      </c>
      <c r="R21" s="182">
        <f ca="1">-SUMIF(Datos!$A$8:$A$65,Workings!$C21,Datos!K$8:K$64)</f>
        <v>0</v>
      </c>
      <c r="S21" s="182">
        <f ca="1">-SUMIF(Datos!$A$8:$A$65,Workings!$C21,Datos!L$8:L$64)</f>
        <v>0</v>
      </c>
      <c r="T21" s="182">
        <f ca="1">-SUMIF(Datos!$A$8:$A$65,Workings!$C21,Datos!M$8:M$64)</f>
        <v>0</v>
      </c>
      <c r="U21" s="182">
        <f ca="1">-SUMIF(Datos!$A$8:$A$65,Workings!$C21,Datos!N$8:N$64)</f>
        <v>0</v>
      </c>
      <c r="V21" s="182">
        <f ca="1">-SUMIF(Datos!$A$8:$A$65,Workings!$C21,Datos!O$8:O$64)</f>
        <v>0</v>
      </c>
      <c r="W21" s="182">
        <f ca="1">-SUMIF(Datos!$A$8:$A$65,Workings!$C21,Datos!P$8:P$64)</f>
        <v>0</v>
      </c>
      <c r="X21" s="182">
        <f ca="1">-SUMIF(Datos!$A$8:$A$65,Workings!$C21,Datos!Q$8:Q$64)</f>
        <v>0</v>
      </c>
      <c r="Y21" s="182">
        <f ca="1">-SUMIF(Datos!$A$8:$A$65,Workings!$C21,Datos!R$8:R$64)</f>
        <v>0</v>
      </c>
      <c r="Z21" s="182">
        <f ca="1">-SUMIF(Datos!$A$8:$A$65,Workings!$C21,Datos!S$8:S$64)</f>
        <v>0</v>
      </c>
      <c r="AA21" s="182">
        <f ca="1">-SUMIF(Datos!$A$8:$A$65,Workings!$C21,Datos!T$8:T$64)</f>
        <v>0</v>
      </c>
      <c r="AB21" s="182">
        <f ca="1">-SUMIF(Datos!$A$8:$A$65,Workings!$C21,Datos!U$8:U$64)</f>
        <v>0</v>
      </c>
      <c r="AC21" s="182">
        <f ca="1">-SUMIF(Datos!$A$8:$A$65,Workings!$C21,Datos!V$8:V$64)</f>
        <v>0</v>
      </c>
      <c r="AD21" s="136" t="s">
        <v>122</v>
      </c>
    </row>
    <row r="22" spans="1:30" ht="15" customHeight="1" outlineLevel="1">
      <c r="B22" s="34" t="s">
        <v>52</v>
      </c>
      <c r="G22" s="36" t="s">
        <v>179</v>
      </c>
      <c r="J22" s="182">
        <f ca="1">+J19+J21</f>
        <v>0</v>
      </c>
      <c r="K22" s="182">
        <f t="shared" ref="K22:AC22" ca="1" si="3">+K19+K21</f>
        <v>0</v>
      </c>
      <c r="L22" s="182">
        <f t="shared" ca="1" si="3"/>
        <v>0</v>
      </c>
      <c r="M22" s="182">
        <f t="shared" ca="1" si="3"/>
        <v>0</v>
      </c>
      <c r="N22" s="182">
        <f t="shared" ca="1" si="3"/>
        <v>0</v>
      </c>
      <c r="O22" s="182">
        <f t="shared" ca="1" si="3"/>
        <v>0</v>
      </c>
      <c r="P22" s="182">
        <f t="shared" ca="1" si="3"/>
        <v>0</v>
      </c>
      <c r="Q22" s="182">
        <f t="shared" ca="1" si="3"/>
        <v>0</v>
      </c>
      <c r="R22" s="182">
        <f t="shared" ca="1" si="3"/>
        <v>0</v>
      </c>
      <c r="S22" s="182">
        <f t="shared" ca="1" si="3"/>
        <v>0</v>
      </c>
      <c r="T22" s="182">
        <f t="shared" ca="1" si="3"/>
        <v>0</v>
      </c>
      <c r="U22" s="182">
        <f t="shared" ca="1" si="3"/>
        <v>0</v>
      </c>
      <c r="V22" s="182">
        <f t="shared" ca="1" si="3"/>
        <v>0</v>
      </c>
      <c r="W22" s="182">
        <f t="shared" ca="1" si="3"/>
        <v>0</v>
      </c>
      <c r="X22" s="182">
        <f t="shared" ca="1" si="3"/>
        <v>0</v>
      </c>
      <c r="Y22" s="182">
        <f t="shared" ca="1" si="3"/>
        <v>0</v>
      </c>
      <c r="Z22" s="182">
        <f t="shared" ca="1" si="3"/>
        <v>0</v>
      </c>
      <c r="AA22" s="182">
        <f t="shared" ca="1" si="3"/>
        <v>0</v>
      </c>
      <c r="AB22" s="182">
        <f t="shared" ca="1" si="3"/>
        <v>0</v>
      </c>
      <c r="AC22" s="182">
        <f t="shared" ca="1" si="3"/>
        <v>0</v>
      </c>
      <c r="AD22" s="136" t="s">
        <v>122</v>
      </c>
    </row>
    <row r="23" spans="1:30" ht="15" customHeight="1" outlineLevel="1">
      <c r="B23" s="34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36" t="s">
        <v>122</v>
      </c>
    </row>
    <row r="24" spans="1:30" ht="15" customHeight="1" outlineLevel="1">
      <c r="B24" s="34" t="s">
        <v>88</v>
      </c>
      <c r="J24" s="182">
        <f ca="1">SUMIF(Datos!$A$8:$A$65,Workings!$B24,Datos!C$8:C$64)</f>
        <v>0</v>
      </c>
      <c r="K24" s="182">
        <f ca="1">SUMIF(Datos!$A$8:$A$65,Workings!$B24,Datos!D$8:D$64)</f>
        <v>0</v>
      </c>
      <c r="L24" s="182">
        <f ca="1">SUMIF(Datos!$A$8:$A$65,Workings!$B24,Datos!E$8:E$64)</f>
        <v>0</v>
      </c>
      <c r="M24" s="182">
        <f ca="1">SUMIF(Datos!$A$8:$A$65,Workings!$B24,Datos!F$8:F$64)</f>
        <v>0</v>
      </c>
      <c r="N24" s="182">
        <f ca="1">SUMIF(Datos!$A$8:$A$65,Workings!$B24,Datos!G$8:G$64)</f>
        <v>0</v>
      </c>
      <c r="O24" s="182">
        <f ca="1">SUMIF(Datos!$A$8:$A$65,Workings!$B24,Datos!H$8:H$64)</f>
        <v>0</v>
      </c>
      <c r="P24" s="182">
        <f ca="1">SUMIF(Datos!$A$8:$A$65,Workings!$B24,Datos!I$8:I$64)</f>
        <v>0</v>
      </c>
      <c r="Q24" s="182">
        <f ca="1">SUMIF(Datos!$A$8:$A$65,Workings!$B24,Datos!J$8:J$64)</f>
        <v>0</v>
      </c>
      <c r="R24" s="182">
        <f ca="1">SUMIF(Datos!$A$8:$A$65,Workings!$B24,Datos!K$8:K$64)</f>
        <v>0</v>
      </c>
      <c r="S24" s="182">
        <f ca="1">SUMIF(Datos!$A$8:$A$65,Workings!$B24,Datos!L$8:L$64)</f>
        <v>0</v>
      </c>
      <c r="T24" s="182">
        <f ca="1">SUMIF(Datos!$A$8:$A$65,Workings!$B24,Datos!M$8:M$64)</f>
        <v>0</v>
      </c>
      <c r="U24" s="182">
        <f ca="1">SUMIF(Datos!$A$8:$A$65,Workings!$B24,Datos!N$8:N$64)</f>
        <v>0</v>
      </c>
      <c r="V24" s="182">
        <f ca="1">SUMIF(Datos!$A$8:$A$65,Workings!$B24,Datos!O$8:O$64)</f>
        <v>0</v>
      </c>
      <c r="W24" s="182">
        <f ca="1">SUMIF(Datos!$A$8:$A$65,Workings!$B24,Datos!P$8:P$64)</f>
        <v>0</v>
      </c>
      <c r="X24" s="182">
        <f ca="1">SUMIF(Datos!$A$8:$A$65,Workings!$B24,Datos!Q$8:Q$64)</f>
        <v>0</v>
      </c>
      <c r="Y24" s="182">
        <f ca="1">SUMIF(Datos!$A$8:$A$65,Workings!$B24,Datos!R$8:R$64)</f>
        <v>0</v>
      </c>
      <c r="Z24" s="182">
        <f ca="1">SUMIF(Datos!$A$8:$A$65,Workings!$B24,Datos!S$8:S$64)</f>
        <v>0</v>
      </c>
      <c r="AA24" s="182">
        <f ca="1">SUMIF(Datos!$A$8:$A$65,Workings!$B24,Datos!T$8:T$64)</f>
        <v>0</v>
      </c>
      <c r="AB24" s="182">
        <f ca="1">SUMIF(Datos!$A$8:$A$65,Workings!$B24,Datos!U$8:U$64)</f>
        <v>0</v>
      </c>
      <c r="AC24" s="182">
        <f ca="1">SUMIF(Datos!$A$8:$A$65,Workings!$B24,Datos!V$8:V$64)</f>
        <v>0</v>
      </c>
      <c r="AD24" s="136" t="s">
        <v>122</v>
      </c>
    </row>
    <row r="25" spans="1:30" ht="15" customHeight="1">
      <c r="B25" s="34"/>
      <c r="J25" s="158"/>
      <c r="K25" s="174"/>
      <c r="L25" s="174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36" t="s">
        <v>122</v>
      </c>
    </row>
    <row r="26" spans="1:30" ht="15" customHeight="1"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36" t="s">
        <v>122</v>
      </c>
    </row>
    <row r="27" spans="1:30" ht="15" customHeight="1">
      <c r="A27" s="34" t="s">
        <v>48</v>
      </c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36" t="s">
        <v>122</v>
      </c>
    </row>
    <row r="28" spans="1:30" ht="15" customHeight="1" outlineLevel="1">
      <c r="B28" s="24" t="s">
        <v>55</v>
      </c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36" t="s">
        <v>122</v>
      </c>
    </row>
    <row r="29" spans="1:30" ht="15" customHeight="1" outlineLevel="1">
      <c r="C29" s="36" t="s">
        <v>42</v>
      </c>
      <c r="G29" s="36" t="s">
        <v>179</v>
      </c>
      <c r="J29" s="158">
        <f ca="1">-SUMIF(Datos!$A$8:$A$65,Workings!$C29,Datos!C$8:C$64)</f>
        <v>0</v>
      </c>
      <c r="K29" s="158">
        <f ca="1">-SUMIF(Datos!$A$8:$A$65,Workings!$C29,Datos!D$8:D$64)</f>
        <v>0</v>
      </c>
      <c r="L29" s="158">
        <f ca="1">-SUMIF(Datos!$A$8:$A$65,Workings!$C29,Datos!E$8:E$64)</f>
        <v>0</v>
      </c>
      <c r="M29" s="158">
        <f ca="1">-SUMIF(Datos!$A$8:$A$65,Workings!$C29,Datos!F$8:F$64)</f>
        <v>0</v>
      </c>
      <c r="N29" s="158">
        <f ca="1">-SUMIF(Datos!$A$8:$A$65,Workings!$C29,Datos!G$8:G$64)</f>
        <v>0</v>
      </c>
      <c r="O29" s="158">
        <f ca="1">-SUMIF(Datos!$A$8:$A$65,Workings!$C29,Datos!H$8:H$64)</f>
        <v>0</v>
      </c>
      <c r="P29" s="158">
        <f ca="1">-SUMIF(Datos!$A$8:$A$65,Workings!$C29,Datos!I$8:I$64)</f>
        <v>0</v>
      </c>
      <c r="Q29" s="158">
        <f ca="1">-SUMIF(Datos!$A$8:$A$65,Workings!$C29,Datos!J$8:J$64)</f>
        <v>0</v>
      </c>
      <c r="R29" s="158">
        <f ca="1">-SUMIF(Datos!$A$8:$A$65,Workings!$C29,Datos!K$8:K$64)</f>
        <v>0</v>
      </c>
      <c r="S29" s="158">
        <f ca="1">-SUMIF(Datos!$A$8:$A$65,Workings!$C29,Datos!L$8:L$64)</f>
        <v>0</v>
      </c>
      <c r="T29" s="158">
        <f ca="1">-SUMIF(Datos!$A$8:$A$65,Workings!$C29,Datos!M$8:M$64)</f>
        <v>0</v>
      </c>
      <c r="U29" s="158">
        <f ca="1">-SUMIF(Datos!$A$8:$A$65,Workings!$C29,Datos!N$8:N$64)</f>
        <v>0</v>
      </c>
      <c r="V29" s="158">
        <f ca="1">-SUMIF(Datos!$A$8:$A$65,Workings!$C29,Datos!O$8:O$64)</f>
        <v>0</v>
      </c>
      <c r="W29" s="158">
        <f ca="1">-SUMIF(Datos!$A$8:$A$65,Workings!$C29,Datos!P$8:P$64)</f>
        <v>0</v>
      </c>
      <c r="X29" s="158">
        <f ca="1">-SUMIF(Datos!$A$8:$A$65,Workings!$C29,Datos!Q$8:Q$64)</f>
        <v>0</v>
      </c>
      <c r="Y29" s="158">
        <f ca="1">-SUMIF(Datos!$A$8:$A$65,Workings!$C29,Datos!R$8:R$64)</f>
        <v>0</v>
      </c>
      <c r="Z29" s="158">
        <f ca="1">-SUMIF(Datos!$A$8:$A$65,Workings!$C29,Datos!S$8:S$64)</f>
        <v>0</v>
      </c>
      <c r="AA29" s="158">
        <f ca="1">-SUMIF(Datos!$A$8:$A$65,Workings!$C29,Datos!T$8:T$64)</f>
        <v>0</v>
      </c>
      <c r="AB29" s="158">
        <f ca="1">-SUMIF(Datos!$A$8:$A$65,Workings!$C29,Datos!U$8:U$64)</f>
        <v>0</v>
      </c>
      <c r="AC29" s="158">
        <f ca="1">-SUMIF(Datos!$A$8:$A$65,Workings!$C29,Datos!V$8:V$64)</f>
        <v>0</v>
      </c>
      <c r="AD29" s="136" t="s">
        <v>122</v>
      </c>
    </row>
    <row r="30" spans="1:30" ht="15" customHeight="1" outlineLevel="1">
      <c r="C30" s="36" t="s">
        <v>43</v>
      </c>
      <c r="G30" s="36" t="s">
        <v>179</v>
      </c>
      <c r="J30" s="158">
        <f ca="1">SUMIF(Datos!$A$8:$A$65,Workings!$C30,Datos!C$8:C$64)</f>
        <v>0</v>
      </c>
      <c r="K30" s="158">
        <f ca="1">SUMIF(Datos!$A$8:$A$65,Workings!$C30,Datos!D$8:D$64)</f>
        <v>0</v>
      </c>
      <c r="L30" s="158">
        <f ca="1">SUMIF(Datos!$A$8:$A$65,Workings!$C30,Datos!E$8:E$64)</f>
        <v>0</v>
      </c>
      <c r="M30" s="158">
        <f ca="1">SUMIF(Datos!$A$8:$A$65,Workings!$C30,Datos!F$8:F$64)</f>
        <v>0</v>
      </c>
      <c r="N30" s="158">
        <f ca="1">SUMIF(Datos!$A$8:$A$65,Workings!$C30,Datos!G$8:G$64)</f>
        <v>0</v>
      </c>
      <c r="O30" s="158">
        <f ca="1">SUMIF(Datos!$A$8:$A$65,Workings!$C30,Datos!H$8:H$64)</f>
        <v>0</v>
      </c>
      <c r="P30" s="158">
        <f ca="1">SUMIF(Datos!$A$8:$A$65,Workings!$C30,Datos!I$8:I$64)</f>
        <v>0</v>
      </c>
      <c r="Q30" s="158">
        <f ca="1">SUMIF(Datos!$A$8:$A$65,Workings!$C30,Datos!J$8:J$64)</f>
        <v>0</v>
      </c>
      <c r="R30" s="158">
        <f ca="1">SUMIF(Datos!$A$8:$A$65,Workings!$C30,Datos!K$8:K$64)</f>
        <v>0</v>
      </c>
      <c r="S30" s="158">
        <f ca="1">SUMIF(Datos!$A$8:$A$65,Workings!$C30,Datos!L$8:L$64)</f>
        <v>0</v>
      </c>
      <c r="T30" s="158">
        <f ca="1">SUMIF(Datos!$A$8:$A$65,Workings!$C30,Datos!M$8:M$64)</f>
        <v>0</v>
      </c>
      <c r="U30" s="158">
        <f ca="1">SUMIF(Datos!$A$8:$A$65,Workings!$C30,Datos!N$8:N$64)</f>
        <v>0</v>
      </c>
      <c r="V30" s="158">
        <f ca="1">SUMIF(Datos!$A$8:$A$65,Workings!$C30,Datos!O$8:O$64)</f>
        <v>0</v>
      </c>
      <c r="W30" s="158">
        <f ca="1">SUMIF(Datos!$A$8:$A$65,Workings!$C30,Datos!P$8:P$64)</f>
        <v>0</v>
      </c>
      <c r="X30" s="158">
        <f ca="1">SUMIF(Datos!$A$8:$A$65,Workings!$C30,Datos!Q$8:Q$64)</f>
        <v>0</v>
      </c>
      <c r="Y30" s="158">
        <f ca="1">SUMIF(Datos!$A$8:$A$65,Workings!$C30,Datos!R$8:R$64)</f>
        <v>0</v>
      </c>
      <c r="Z30" s="158">
        <f ca="1">SUMIF(Datos!$A$8:$A$65,Workings!$C30,Datos!S$8:S$64)</f>
        <v>0</v>
      </c>
      <c r="AA30" s="158">
        <f ca="1">SUMIF(Datos!$A$8:$A$65,Workings!$C30,Datos!T$8:T$64)</f>
        <v>0</v>
      </c>
      <c r="AB30" s="158">
        <f ca="1">SUMIF(Datos!$A$8:$A$65,Workings!$C30,Datos!U$8:U$64)</f>
        <v>0</v>
      </c>
      <c r="AC30" s="158">
        <f ca="1">SUMIF(Datos!$A$8:$A$65,Workings!$C30,Datos!V$8:V$64)</f>
        <v>0</v>
      </c>
      <c r="AD30" s="136" t="s">
        <v>122</v>
      </c>
    </row>
    <row r="31" spans="1:30" ht="15" customHeight="1" outlineLevel="1">
      <c r="C31" s="36" t="s">
        <v>56</v>
      </c>
      <c r="G31" s="36" t="s">
        <v>179</v>
      </c>
      <c r="J31" s="158">
        <f ca="1">SUMIF(Datos!$A$8:$A$65,Workings!$C31,Datos!C$8:C$64)</f>
        <v>0</v>
      </c>
      <c r="K31" s="158">
        <f ca="1">SUMIF(Datos!$A$8:$A$65,Workings!$C31,Datos!D$8:D$64)</f>
        <v>0</v>
      </c>
      <c r="L31" s="158">
        <f ca="1">SUMIF(Datos!$A$8:$A$65,Workings!$C31,Datos!E$8:E$64)</f>
        <v>0</v>
      </c>
      <c r="M31" s="158">
        <f ca="1">SUMIF(Datos!$A$8:$A$65,Workings!$C31,Datos!F$8:F$64)</f>
        <v>0</v>
      </c>
      <c r="N31" s="158">
        <f ca="1">SUMIF(Datos!$A$8:$A$65,Workings!$C31,Datos!G$8:G$64)</f>
        <v>0</v>
      </c>
      <c r="O31" s="158">
        <f ca="1">SUMIF(Datos!$A$8:$A$65,Workings!$C31,Datos!H$8:H$64)</f>
        <v>0</v>
      </c>
      <c r="P31" s="158">
        <f ca="1">SUMIF(Datos!$A$8:$A$65,Workings!$C31,Datos!I$8:I$64)</f>
        <v>0</v>
      </c>
      <c r="Q31" s="158">
        <f ca="1">SUMIF(Datos!$A$8:$A$65,Workings!$C31,Datos!J$8:J$64)</f>
        <v>0</v>
      </c>
      <c r="R31" s="158">
        <f ca="1">SUMIF(Datos!$A$8:$A$65,Workings!$C31,Datos!K$8:K$64)</f>
        <v>0</v>
      </c>
      <c r="S31" s="158">
        <f ca="1">SUMIF(Datos!$A$8:$A$65,Workings!$C31,Datos!L$8:L$64)</f>
        <v>0</v>
      </c>
      <c r="T31" s="158">
        <f ca="1">SUMIF(Datos!$A$8:$A$65,Workings!$C31,Datos!M$8:M$64)</f>
        <v>0</v>
      </c>
      <c r="U31" s="158">
        <f ca="1">SUMIF(Datos!$A$8:$A$65,Workings!$C31,Datos!N$8:N$64)</f>
        <v>0</v>
      </c>
      <c r="V31" s="158">
        <f ca="1">SUMIF(Datos!$A$8:$A$65,Workings!$C31,Datos!O$8:O$64)</f>
        <v>0</v>
      </c>
      <c r="W31" s="158">
        <f ca="1">SUMIF(Datos!$A$8:$A$65,Workings!$C31,Datos!P$8:P$64)</f>
        <v>0</v>
      </c>
      <c r="X31" s="158">
        <f ca="1">SUMIF(Datos!$A$8:$A$65,Workings!$C31,Datos!Q$8:Q$64)</f>
        <v>0</v>
      </c>
      <c r="Y31" s="158">
        <f ca="1">SUMIF(Datos!$A$8:$A$65,Workings!$C31,Datos!R$8:R$64)</f>
        <v>0</v>
      </c>
      <c r="Z31" s="158">
        <f ca="1">SUMIF(Datos!$A$8:$A$65,Workings!$C31,Datos!S$8:S$64)</f>
        <v>0</v>
      </c>
      <c r="AA31" s="158">
        <f ca="1">SUMIF(Datos!$A$8:$A$65,Workings!$C31,Datos!T$8:T$64)</f>
        <v>0</v>
      </c>
      <c r="AB31" s="158">
        <f ca="1">SUMIF(Datos!$A$8:$A$65,Workings!$C31,Datos!U$8:U$64)</f>
        <v>0</v>
      </c>
      <c r="AC31" s="158">
        <f ca="1">SUMIF(Datos!$A$8:$A$65,Workings!$C31,Datos!V$8:V$64)</f>
        <v>0</v>
      </c>
      <c r="AD31" s="136" t="s">
        <v>122</v>
      </c>
    </row>
    <row r="32" spans="1:30" ht="15" customHeight="1" outlineLevel="1"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36" t="s">
        <v>122</v>
      </c>
    </row>
    <row r="33" spans="1:30" ht="15" customHeight="1" outlineLevel="1">
      <c r="B33" s="24" t="s">
        <v>57</v>
      </c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36" t="s">
        <v>122</v>
      </c>
    </row>
    <row r="34" spans="1:30" ht="15" customHeight="1" outlineLevel="1">
      <c r="C34" s="36" t="s">
        <v>44</v>
      </c>
      <c r="E34" s="121"/>
      <c r="G34" s="36" t="s">
        <v>179</v>
      </c>
      <c r="J34" s="158">
        <f ca="1">SUMIF(Datos!$A$8:$A$65,Workings!$C34,Datos!C$8:C$64)</f>
        <v>0</v>
      </c>
      <c r="K34" s="158">
        <f ca="1">SUMIF(Datos!$A$8:$A$65,Workings!$C34,Datos!D$8:D$64)</f>
        <v>0</v>
      </c>
      <c r="L34" s="158">
        <f ca="1">SUMIF(Datos!$A$8:$A$65,Workings!$C34,Datos!E$8:E$64)</f>
        <v>0</v>
      </c>
      <c r="M34" s="158">
        <f ca="1">SUMIF(Datos!$A$8:$A$65,Workings!$C34,Datos!F$8:F$64)</f>
        <v>0</v>
      </c>
      <c r="N34" s="158">
        <f ca="1">SUMIF(Datos!$A$8:$A$65,Workings!$C34,Datos!G$8:G$64)</f>
        <v>0</v>
      </c>
      <c r="O34" s="158">
        <f ca="1">SUMIF(Datos!$A$8:$A$65,Workings!$C34,Datos!H$8:H$64)</f>
        <v>0</v>
      </c>
      <c r="P34" s="158">
        <f ca="1">SUMIF(Datos!$A$8:$A$65,Workings!$C34,Datos!I$8:I$64)</f>
        <v>0</v>
      </c>
      <c r="Q34" s="158">
        <f ca="1">SUMIF(Datos!$A$8:$A$65,Workings!$C34,Datos!J$8:J$64)</f>
        <v>0</v>
      </c>
      <c r="R34" s="158">
        <f ca="1">SUMIF(Datos!$A$8:$A$65,Workings!$C34,Datos!K$8:K$64)</f>
        <v>0</v>
      </c>
      <c r="S34" s="158">
        <f ca="1">SUMIF(Datos!$A$8:$A$65,Workings!$C34,Datos!L$8:L$64)</f>
        <v>0</v>
      </c>
      <c r="T34" s="158">
        <f ca="1">SUMIF(Datos!$A$8:$A$65,Workings!$C34,Datos!M$8:M$64)</f>
        <v>0</v>
      </c>
      <c r="U34" s="158">
        <f ca="1">SUMIF(Datos!$A$8:$A$65,Workings!$C34,Datos!N$8:N$64)</f>
        <v>0</v>
      </c>
      <c r="V34" s="158">
        <f ca="1">SUMIF(Datos!$A$8:$A$65,Workings!$C34,Datos!O$8:O$64)</f>
        <v>0</v>
      </c>
      <c r="W34" s="158">
        <f ca="1">SUMIF(Datos!$A$8:$A$65,Workings!$C34,Datos!P$8:P$64)</f>
        <v>0</v>
      </c>
      <c r="X34" s="158">
        <f ca="1">SUMIF(Datos!$A$8:$A$65,Workings!$C34,Datos!Q$8:Q$64)</f>
        <v>0</v>
      </c>
      <c r="Y34" s="158">
        <f ca="1">SUMIF(Datos!$A$8:$A$65,Workings!$C34,Datos!R$8:R$64)</f>
        <v>0</v>
      </c>
      <c r="Z34" s="158">
        <f ca="1">SUMIF(Datos!$A$8:$A$65,Workings!$C34,Datos!S$8:S$64)</f>
        <v>0</v>
      </c>
      <c r="AA34" s="158">
        <f ca="1">SUMIF(Datos!$A$8:$A$65,Workings!$C34,Datos!T$8:T$64)</f>
        <v>0</v>
      </c>
      <c r="AB34" s="158">
        <f ca="1">SUMIF(Datos!$A$8:$A$65,Workings!$C34,Datos!U$8:U$64)</f>
        <v>0</v>
      </c>
      <c r="AC34" s="158">
        <f ca="1">SUMIF(Datos!$A$8:$A$65,Workings!$C34,Datos!V$8:V$64)</f>
        <v>0</v>
      </c>
      <c r="AD34" s="136" t="s">
        <v>122</v>
      </c>
    </row>
    <row r="35" spans="1:30" ht="15" customHeight="1" outlineLevel="1">
      <c r="C35" s="36" t="s">
        <v>45</v>
      </c>
      <c r="E35" s="122"/>
      <c r="G35" s="36" t="s">
        <v>179</v>
      </c>
      <c r="J35" s="158">
        <f ca="1">SUMIF(Datos!$A$8:$A$65,Workings!$C35,Datos!C$8:C$64)</f>
        <v>0</v>
      </c>
      <c r="K35" s="158">
        <f ca="1">SUMIF(Datos!$A$8:$A$65,Workings!$C35,Datos!D$8:D$64)</f>
        <v>0</v>
      </c>
      <c r="L35" s="158">
        <f ca="1">SUMIF(Datos!$A$8:$A$65,Workings!$C35,Datos!E$8:E$64)</f>
        <v>0</v>
      </c>
      <c r="M35" s="158">
        <f ca="1">SUMIF(Datos!$A$8:$A$65,Workings!$C35,Datos!F$8:F$64)</f>
        <v>0</v>
      </c>
      <c r="N35" s="158">
        <f ca="1">SUMIF(Datos!$A$8:$A$65,Workings!$C35,Datos!G$8:G$64)</f>
        <v>0</v>
      </c>
      <c r="O35" s="158">
        <f ca="1">SUMIF(Datos!$A$8:$A$65,Workings!$C35,Datos!H$8:H$64)</f>
        <v>0</v>
      </c>
      <c r="P35" s="158">
        <f ca="1">SUMIF(Datos!$A$8:$A$65,Workings!$C35,Datos!I$8:I$64)</f>
        <v>0</v>
      </c>
      <c r="Q35" s="158">
        <f ca="1">SUMIF(Datos!$A$8:$A$65,Workings!$C35,Datos!J$8:J$64)</f>
        <v>0</v>
      </c>
      <c r="R35" s="158">
        <f ca="1">SUMIF(Datos!$A$8:$A$65,Workings!$C35,Datos!K$8:K$64)</f>
        <v>0</v>
      </c>
      <c r="S35" s="158">
        <f ca="1">SUMIF(Datos!$A$8:$A$65,Workings!$C35,Datos!L$8:L$64)</f>
        <v>0</v>
      </c>
      <c r="T35" s="158">
        <f ca="1">SUMIF(Datos!$A$8:$A$65,Workings!$C35,Datos!M$8:M$64)</f>
        <v>0</v>
      </c>
      <c r="U35" s="158">
        <f ca="1">SUMIF(Datos!$A$8:$A$65,Workings!$C35,Datos!N$8:N$64)</f>
        <v>0</v>
      </c>
      <c r="V35" s="158">
        <f ca="1">SUMIF(Datos!$A$8:$A$65,Workings!$C35,Datos!O$8:O$64)</f>
        <v>0</v>
      </c>
      <c r="W35" s="158">
        <f ca="1">SUMIF(Datos!$A$8:$A$65,Workings!$C35,Datos!P$8:P$64)</f>
        <v>0</v>
      </c>
      <c r="X35" s="158">
        <f ca="1">SUMIF(Datos!$A$8:$A$65,Workings!$C35,Datos!Q$8:Q$64)</f>
        <v>0</v>
      </c>
      <c r="Y35" s="158">
        <f ca="1">SUMIF(Datos!$A$8:$A$65,Workings!$C35,Datos!R$8:R$64)</f>
        <v>0</v>
      </c>
      <c r="Z35" s="158">
        <f ca="1">SUMIF(Datos!$A$8:$A$65,Workings!$C35,Datos!S$8:S$64)</f>
        <v>0</v>
      </c>
      <c r="AA35" s="158">
        <f ca="1">SUMIF(Datos!$A$8:$A$65,Workings!$C35,Datos!T$8:T$64)</f>
        <v>0</v>
      </c>
      <c r="AB35" s="158">
        <f ca="1">SUMIF(Datos!$A$8:$A$65,Workings!$C35,Datos!U$8:U$64)</f>
        <v>0</v>
      </c>
      <c r="AC35" s="158">
        <f ca="1">SUMIF(Datos!$A$8:$A$65,Workings!$C35,Datos!V$8:V$64)</f>
        <v>0</v>
      </c>
      <c r="AD35" s="136" t="s">
        <v>122</v>
      </c>
    </row>
    <row r="36" spans="1:30" ht="15" customHeight="1" outlineLevel="1">
      <c r="C36" s="36" t="s">
        <v>46</v>
      </c>
      <c r="E36" s="123"/>
      <c r="G36" s="36" t="s">
        <v>179</v>
      </c>
      <c r="J36" s="183">
        <f ca="1">-SUMIF(Datos!$A$8:$A$65,Workings!$C36,Datos!C$8:C$64)</f>
        <v>0</v>
      </c>
      <c r="K36" s="158">
        <f ca="1">-SUMIF(Datos!$A$8:$A$65,Workings!$C36,Datos!D$8:D$64)</f>
        <v>0</v>
      </c>
      <c r="L36" s="158">
        <f ca="1">-SUMIF(Datos!$A$8:$A$65,Workings!$C36,Datos!E$8:E$64)</f>
        <v>0</v>
      </c>
      <c r="M36" s="158">
        <f ca="1">-SUMIF(Datos!$A$8:$A$65,Workings!$C36,Datos!F$8:F$64)</f>
        <v>0</v>
      </c>
      <c r="N36" s="158">
        <f ca="1">-SUMIF(Datos!$A$8:$A$65,Workings!$C36,Datos!G$8:G$64)</f>
        <v>0</v>
      </c>
      <c r="O36" s="158">
        <f ca="1">-SUMIF(Datos!$A$8:$A$65,Workings!$C36,Datos!H$8:H$64)</f>
        <v>0</v>
      </c>
      <c r="P36" s="158">
        <f ca="1">-SUMIF(Datos!$A$8:$A$65,Workings!$C36,Datos!I$8:I$64)</f>
        <v>0</v>
      </c>
      <c r="Q36" s="158">
        <f ca="1">-SUMIF(Datos!$A$8:$A$65,Workings!$C36,Datos!J$8:J$64)</f>
        <v>0</v>
      </c>
      <c r="R36" s="158">
        <f ca="1">-SUMIF(Datos!$A$8:$A$65,Workings!$C36,Datos!K$8:K$64)</f>
        <v>0</v>
      </c>
      <c r="S36" s="158">
        <f ca="1">-SUMIF(Datos!$A$8:$A$65,Workings!$C36,Datos!L$8:L$64)</f>
        <v>0</v>
      </c>
      <c r="T36" s="158">
        <f ca="1">-SUMIF(Datos!$A$8:$A$65,Workings!$C36,Datos!M$8:M$64)</f>
        <v>0</v>
      </c>
      <c r="U36" s="158">
        <f ca="1">-SUMIF(Datos!$A$8:$A$65,Workings!$C36,Datos!N$8:N$64)</f>
        <v>0</v>
      </c>
      <c r="V36" s="158">
        <f ca="1">-SUMIF(Datos!$A$8:$A$65,Workings!$C36,Datos!O$8:O$64)</f>
        <v>0</v>
      </c>
      <c r="W36" s="158">
        <f ca="1">-SUMIF(Datos!$A$8:$A$65,Workings!$C36,Datos!P$8:P$64)</f>
        <v>0</v>
      </c>
      <c r="X36" s="158">
        <f ca="1">-SUMIF(Datos!$A$8:$A$65,Workings!$C36,Datos!Q$8:Q$64)</f>
        <v>0</v>
      </c>
      <c r="Y36" s="158">
        <f ca="1">-SUMIF(Datos!$A$8:$A$65,Workings!$C36,Datos!R$8:R$64)</f>
        <v>0</v>
      </c>
      <c r="Z36" s="158">
        <f ca="1">-SUMIF(Datos!$A$8:$A$65,Workings!$C36,Datos!S$8:S$64)</f>
        <v>0</v>
      </c>
      <c r="AA36" s="158">
        <f ca="1">-SUMIF(Datos!$A$8:$A$65,Workings!$C36,Datos!T$8:T$64)</f>
        <v>0</v>
      </c>
      <c r="AB36" s="158">
        <f ca="1">-SUMIF(Datos!$A$8:$A$65,Workings!$C36,Datos!U$8:U$64)</f>
        <v>0</v>
      </c>
      <c r="AC36" s="158">
        <f ca="1">-SUMIF(Datos!$A$8:$A$65,Workings!$C36,Datos!V$8:V$64)</f>
        <v>0</v>
      </c>
      <c r="AD36" s="136" t="s">
        <v>122</v>
      </c>
    </row>
    <row r="37" spans="1:30" ht="15" customHeight="1" outlineLevel="1">
      <c r="C37" s="36" t="s">
        <v>58</v>
      </c>
      <c r="E37" s="123"/>
      <c r="G37" s="36" t="s">
        <v>179</v>
      </c>
      <c r="J37" s="158">
        <f ca="1">SUMIF(Datos!$A$8:$A$65,Workings!$C37,Datos!C$8:C$64)</f>
        <v>0</v>
      </c>
      <c r="K37" s="158">
        <f ca="1">SUMIF(Datos!$A$8:$A$65,Workings!$C37,Datos!D$8:D$64)</f>
        <v>0</v>
      </c>
      <c r="L37" s="158">
        <f ca="1">SUMIF(Datos!$A$8:$A$65,Workings!$C37,Datos!E$8:E$64)</f>
        <v>0</v>
      </c>
      <c r="M37" s="158">
        <f ca="1">SUMIF(Datos!$A$8:$A$65,Workings!$C37,Datos!F$8:F$64)</f>
        <v>0</v>
      </c>
      <c r="N37" s="158">
        <f ca="1">SUMIF(Datos!$A$8:$A$65,Workings!$C37,Datos!G$8:G$64)</f>
        <v>0</v>
      </c>
      <c r="O37" s="158">
        <f ca="1">SUMIF(Datos!$A$8:$A$65,Workings!$C37,Datos!H$8:H$64)</f>
        <v>0</v>
      </c>
      <c r="P37" s="158">
        <f ca="1">SUMIF(Datos!$A$8:$A$65,Workings!$C37,Datos!I$8:I$64)</f>
        <v>0</v>
      </c>
      <c r="Q37" s="158">
        <f ca="1">SUMIF(Datos!$A$8:$A$65,Workings!$C37,Datos!J$8:J$64)</f>
        <v>0</v>
      </c>
      <c r="R37" s="158">
        <f ca="1">SUMIF(Datos!$A$8:$A$65,Workings!$C37,Datos!K$8:K$64)</f>
        <v>0</v>
      </c>
      <c r="S37" s="158">
        <f ca="1">SUMIF(Datos!$A$8:$A$65,Workings!$C37,Datos!L$8:L$64)</f>
        <v>0</v>
      </c>
      <c r="T37" s="158">
        <f ca="1">SUMIF(Datos!$A$8:$A$65,Workings!$C37,Datos!M$8:M$64)</f>
        <v>0</v>
      </c>
      <c r="U37" s="158">
        <f ca="1">SUMIF(Datos!$A$8:$A$65,Workings!$C37,Datos!N$8:N$64)</f>
        <v>0</v>
      </c>
      <c r="V37" s="158">
        <f ca="1">SUMIF(Datos!$A$8:$A$65,Workings!$C37,Datos!O$8:O$64)</f>
        <v>0</v>
      </c>
      <c r="W37" s="158">
        <f ca="1">SUMIF(Datos!$A$8:$A$65,Workings!$C37,Datos!P$8:P$64)</f>
        <v>0</v>
      </c>
      <c r="X37" s="158">
        <f ca="1">SUMIF(Datos!$A$8:$A$65,Workings!$C37,Datos!Q$8:Q$64)</f>
        <v>0</v>
      </c>
      <c r="Y37" s="158">
        <f ca="1">SUMIF(Datos!$A$8:$A$65,Workings!$C37,Datos!R$8:R$64)</f>
        <v>0</v>
      </c>
      <c r="Z37" s="158">
        <f ca="1">SUMIF(Datos!$A$8:$A$65,Workings!$C37,Datos!S$8:S$64)</f>
        <v>0</v>
      </c>
      <c r="AA37" s="158">
        <f ca="1">SUMIF(Datos!$A$8:$A$65,Workings!$C37,Datos!T$8:T$64)</f>
        <v>0</v>
      </c>
      <c r="AB37" s="158">
        <f ca="1">SUMIF(Datos!$A$8:$A$65,Workings!$C37,Datos!U$8:U$64)</f>
        <v>0</v>
      </c>
      <c r="AC37" s="158">
        <f ca="1">SUMIF(Datos!$A$8:$A$65,Workings!$C37,Datos!V$8:V$64)</f>
        <v>0</v>
      </c>
      <c r="AD37" s="136" t="s">
        <v>122</v>
      </c>
    </row>
    <row r="38" spans="1:30" ht="15" customHeight="1">
      <c r="E38" s="123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36" t="s">
        <v>122</v>
      </c>
    </row>
    <row r="39" spans="1:30" ht="15" customHeight="1">
      <c r="B39" s="24" t="s">
        <v>3</v>
      </c>
      <c r="E39" s="122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36" t="s">
        <v>122</v>
      </c>
    </row>
    <row r="40" spans="1:30" ht="15" customHeight="1">
      <c r="A40" s="75"/>
      <c r="B40" s="107" t="s">
        <v>124</v>
      </c>
      <c r="C40" s="112"/>
      <c r="D40" s="77"/>
      <c r="E40" s="122"/>
      <c r="F40" s="78"/>
      <c r="G40" s="78"/>
      <c r="H40" s="78"/>
      <c r="I40" s="7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36"/>
    </row>
    <row r="41" spans="1:30" ht="15" customHeight="1"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36" t="s">
        <v>122</v>
      </c>
    </row>
    <row r="42" spans="1:30" ht="15" customHeight="1">
      <c r="A42" s="34" t="s">
        <v>59</v>
      </c>
      <c r="G42" s="36" t="s">
        <v>179</v>
      </c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36" t="s">
        <v>122</v>
      </c>
    </row>
    <row r="43" spans="1:30" ht="15" customHeight="1" outlineLevel="1">
      <c r="C43" t="s">
        <v>125</v>
      </c>
      <c r="G43" s="36" t="s">
        <v>179</v>
      </c>
      <c r="J43" s="182">
        <f ca="1">SUMIF(Datos!$A$8:$A$65,Workings!$C43,Datos!C$8:C$64)</f>
        <v>0</v>
      </c>
      <c r="K43" s="182">
        <f ca="1">SUMIF(Datos!$A$8:$A$65,Workings!$C43,Datos!D$8:D$64)</f>
        <v>0</v>
      </c>
      <c r="L43" s="182">
        <f ca="1">SUMIF(Datos!$A$8:$A$65,Workings!$C43,Datos!E$8:E$64)</f>
        <v>0</v>
      </c>
      <c r="M43" s="182">
        <f ca="1">SUMIF(Datos!$A$8:$A$65,Workings!$C43,Datos!F$8:F$64)</f>
        <v>0</v>
      </c>
      <c r="N43" s="182">
        <f ca="1">SUMIF(Datos!$A$8:$A$65,Workings!$C43,Datos!G$8:G$64)</f>
        <v>0</v>
      </c>
      <c r="O43" s="182">
        <f ca="1">SUMIF(Datos!$A$8:$A$65,Workings!$C43,Datos!H$8:H$64)</f>
        <v>0</v>
      </c>
      <c r="P43" s="182">
        <f ca="1">SUMIF(Datos!$A$8:$A$65,Workings!$C43,Datos!I$8:I$64)</f>
        <v>0</v>
      </c>
      <c r="Q43" s="182">
        <f ca="1">SUMIF(Datos!$A$8:$A$65,Workings!$C43,Datos!J$8:J$64)</f>
        <v>0</v>
      </c>
      <c r="R43" s="182">
        <f ca="1">SUMIF(Datos!$A$8:$A$65,Workings!$C43,Datos!K$8:K$64)</f>
        <v>0</v>
      </c>
      <c r="S43" s="182">
        <f ca="1">SUMIF(Datos!$A$8:$A$65,Workings!$C43,Datos!L$8:L$64)</f>
        <v>0</v>
      </c>
      <c r="T43" s="182">
        <f ca="1">SUMIF(Datos!$A$8:$A$65,Workings!$C43,Datos!M$8:M$64)</f>
        <v>0</v>
      </c>
      <c r="U43" s="182">
        <f ca="1">SUMIF(Datos!$A$8:$A$65,Workings!$C43,Datos!N$8:N$64)</f>
        <v>0</v>
      </c>
      <c r="V43" s="182">
        <f ca="1">SUMIF(Datos!$A$8:$A$65,Workings!$C43,Datos!O$8:O$64)</f>
        <v>0</v>
      </c>
      <c r="W43" s="182">
        <f ca="1">SUMIF(Datos!$A$8:$A$65,Workings!$C43,Datos!P$8:P$64)</f>
        <v>0</v>
      </c>
      <c r="X43" s="182">
        <f ca="1">SUMIF(Datos!$A$8:$A$65,Workings!$C43,Datos!Q$8:Q$64)</f>
        <v>0</v>
      </c>
      <c r="Y43" s="182">
        <f ca="1">SUMIF(Datos!$A$8:$A$65,Workings!$C43,Datos!R$8:R$64)</f>
        <v>0</v>
      </c>
      <c r="Z43" s="182">
        <f ca="1">SUMIF(Datos!$A$8:$A$65,Workings!$C43,Datos!S$8:S$64)</f>
        <v>0</v>
      </c>
      <c r="AA43" s="182">
        <f ca="1">SUMIF(Datos!$A$8:$A$65,Workings!$C43,Datos!T$8:T$64)</f>
        <v>0</v>
      </c>
      <c r="AB43" s="182">
        <f ca="1">SUMIF(Datos!$A$8:$A$65,Workings!$C43,Datos!U$8:U$64)</f>
        <v>0</v>
      </c>
      <c r="AC43" s="182">
        <f ca="1">SUMIF(Datos!$A$8:$A$65,Workings!$C43,Datos!V$8:V$64)</f>
        <v>0</v>
      </c>
      <c r="AD43" s="136" t="s">
        <v>122</v>
      </c>
    </row>
    <row r="44" spans="1:30" ht="15" customHeight="1" outlineLevel="1">
      <c r="C44" t="s">
        <v>126</v>
      </c>
      <c r="G44" s="36" t="s">
        <v>179</v>
      </c>
      <c r="J44" s="182">
        <f ca="1">SUMIF(Datos!$A$8:$A$65,Workings!$C44,Datos!C$8:C$64)</f>
        <v>15000</v>
      </c>
      <c r="K44" s="182">
        <f ca="1">SUMIF(Datos!$A$8:$A$65,Workings!$C44,Datos!D$8:D$64)</f>
        <v>0</v>
      </c>
      <c r="L44" s="182">
        <f ca="1">SUMIF(Datos!$A$8:$A$65,Workings!$C44,Datos!E$8:E$64)</f>
        <v>0</v>
      </c>
      <c r="M44" s="182">
        <f ca="1">SUMIF(Datos!$A$8:$A$65,Workings!$C44,Datos!F$8:F$64)</f>
        <v>0</v>
      </c>
      <c r="N44" s="182">
        <f ca="1">SUMIF(Datos!$A$8:$A$65,Workings!$C44,Datos!G$8:G$64)</f>
        <v>0</v>
      </c>
      <c r="O44" s="182">
        <f ca="1">SUMIF(Datos!$A$8:$A$65,Workings!$C44,Datos!H$8:H$64)</f>
        <v>0</v>
      </c>
      <c r="P44" s="182">
        <f ca="1">SUMIF(Datos!$A$8:$A$65,Workings!$C44,Datos!I$8:I$64)</f>
        <v>0</v>
      </c>
      <c r="Q44" s="182">
        <f ca="1">SUMIF(Datos!$A$8:$A$65,Workings!$C44,Datos!J$8:J$64)</f>
        <v>0</v>
      </c>
      <c r="R44" s="182">
        <f ca="1">SUMIF(Datos!$A$8:$A$65,Workings!$C44,Datos!K$8:K$64)</f>
        <v>0</v>
      </c>
      <c r="S44" s="182">
        <f ca="1">SUMIF(Datos!$A$8:$A$65,Workings!$C44,Datos!L$8:L$64)</f>
        <v>0</v>
      </c>
      <c r="T44" s="182">
        <f ca="1">SUMIF(Datos!$A$8:$A$65,Workings!$C44,Datos!M$8:M$64)</f>
        <v>0</v>
      </c>
      <c r="U44" s="182">
        <f ca="1">SUMIF(Datos!$A$8:$A$65,Workings!$C44,Datos!N$8:N$64)</f>
        <v>0</v>
      </c>
      <c r="V44" s="182">
        <f ca="1">SUMIF(Datos!$A$8:$A$65,Workings!$C44,Datos!O$8:O$64)</f>
        <v>0</v>
      </c>
      <c r="W44" s="182">
        <f ca="1">SUMIF(Datos!$A$8:$A$65,Workings!$C44,Datos!P$8:P$64)</f>
        <v>0</v>
      </c>
      <c r="X44" s="182">
        <f ca="1">SUMIF(Datos!$A$8:$A$65,Workings!$C44,Datos!Q$8:Q$64)</f>
        <v>0</v>
      </c>
      <c r="Y44" s="182">
        <f ca="1">SUMIF(Datos!$A$8:$A$65,Workings!$C44,Datos!R$8:R$64)</f>
        <v>0</v>
      </c>
      <c r="Z44" s="182">
        <f ca="1">SUMIF(Datos!$A$8:$A$65,Workings!$C44,Datos!S$8:S$64)</f>
        <v>0</v>
      </c>
      <c r="AA44" s="182">
        <f ca="1">SUMIF(Datos!$A$8:$A$65,Workings!$C44,Datos!T$8:T$64)</f>
        <v>0</v>
      </c>
      <c r="AB44" s="182">
        <f ca="1">SUMIF(Datos!$A$8:$A$65,Workings!$C44,Datos!U$8:U$64)</f>
        <v>0</v>
      </c>
      <c r="AC44" s="182">
        <f ca="1">SUMIF(Datos!$A$8:$A$65,Workings!$C44,Datos!V$8:V$64)</f>
        <v>0</v>
      </c>
      <c r="AD44" s="136" t="s">
        <v>122</v>
      </c>
    </row>
    <row r="45" spans="1:30" ht="15" customHeight="1" outlineLevel="1">
      <c r="A45" s="75"/>
      <c r="B45" s="107"/>
      <c r="C45" t="s">
        <v>124</v>
      </c>
      <c r="D45" s="77"/>
      <c r="E45" s="78"/>
      <c r="F45" s="78"/>
      <c r="G45" s="78" t="s">
        <v>179</v>
      </c>
      <c r="H45" s="78"/>
      <c r="I45" s="78"/>
      <c r="J45" s="182">
        <f ca="1">SUMIF(Datos!$A$8:$A$65,Workings!$C45,Datos!C$8:C$64)</f>
        <v>-7000</v>
      </c>
      <c r="K45" s="182">
        <f ca="1">SUMIF(Datos!$A$8:$A$65,Workings!$C45,Datos!D$8:D$64)</f>
        <v>0</v>
      </c>
      <c r="L45" s="182">
        <f ca="1">SUMIF(Datos!$A$8:$A$65,Workings!$C45,Datos!E$8:E$64)</f>
        <v>0</v>
      </c>
      <c r="M45" s="182">
        <f ca="1">SUMIF(Datos!$A$8:$A$65,Workings!$C45,Datos!F$8:F$64)</f>
        <v>0</v>
      </c>
      <c r="N45" s="182">
        <f ca="1">SUMIF(Datos!$A$8:$A$65,Workings!$C45,Datos!G$8:G$64)</f>
        <v>0</v>
      </c>
      <c r="O45" s="182">
        <f ca="1">SUMIF(Datos!$A$8:$A$65,Workings!$C45,Datos!H$8:H$64)</f>
        <v>0</v>
      </c>
      <c r="P45" s="182">
        <f ca="1">SUMIF(Datos!$A$8:$A$65,Workings!$C45,Datos!I$8:I$64)</f>
        <v>0</v>
      </c>
      <c r="Q45" s="182">
        <f ca="1">SUMIF(Datos!$A$8:$A$65,Workings!$C45,Datos!J$8:J$64)</f>
        <v>0</v>
      </c>
      <c r="R45" s="182">
        <f ca="1">SUMIF(Datos!$A$8:$A$65,Workings!$C45,Datos!K$8:K$64)</f>
        <v>0</v>
      </c>
      <c r="S45" s="182">
        <f ca="1">SUMIF(Datos!$A$8:$A$65,Workings!$C45,Datos!L$8:L$64)</f>
        <v>0</v>
      </c>
      <c r="T45" s="182">
        <f ca="1">SUMIF(Datos!$A$8:$A$65,Workings!$C45,Datos!M$8:M$64)</f>
        <v>0</v>
      </c>
      <c r="U45" s="182">
        <f ca="1">SUMIF(Datos!$A$8:$A$65,Workings!$C45,Datos!N$8:N$64)</f>
        <v>0</v>
      </c>
      <c r="V45" s="182">
        <f ca="1">SUMIF(Datos!$A$8:$A$65,Workings!$C45,Datos!O$8:O$64)</f>
        <v>0</v>
      </c>
      <c r="W45" s="182">
        <f ca="1">SUMIF(Datos!$A$8:$A$65,Workings!$C45,Datos!P$8:P$64)</f>
        <v>0</v>
      </c>
      <c r="X45" s="182">
        <f ca="1">SUMIF(Datos!$A$8:$A$65,Workings!$C45,Datos!Q$8:Q$64)</f>
        <v>0</v>
      </c>
      <c r="Y45" s="182">
        <f ca="1">SUMIF(Datos!$A$8:$A$65,Workings!$C45,Datos!R$8:R$64)</f>
        <v>0</v>
      </c>
      <c r="Z45" s="182">
        <f ca="1">SUMIF(Datos!$A$8:$A$65,Workings!$C45,Datos!S$8:S$64)</f>
        <v>0</v>
      </c>
      <c r="AA45" s="182">
        <f ca="1">SUMIF(Datos!$A$8:$A$65,Workings!$C45,Datos!T$8:T$64)</f>
        <v>0</v>
      </c>
      <c r="AB45" s="182">
        <f ca="1">SUMIF(Datos!$A$8:$A$65,Workings!$C45,Datos!U$8:U$64)</f>
        <v>0</v>
      </c>
      <c r="AC45" s="182">
        <f ca="1">SUMIF(Datos!$A$8:$A$65,Workings!$C45,Datos!V$8:V$64)</f>
        <v>0</v>
      </c>
      <c r="AD45" s="136"/>
    </row>
    <row r="46" spans="1:30" ht="15" customHeight="1" outlineLevel="1">
      <c r="C46" t="s">
        <v>68</v>
      </c>
      <c r="G46" s="36" t="s">
        <v>179</v>
      </c>
      <c r="J46" s="182">
        <f ca="1">SUMIF(Datos!$A$8:$A$65,Workings!$C46,Datos!C$8:C$64)</f>
        <v>0</v>
      </c>
      <c r="K46" s="182">
        <f ca="1">SUMIF(Datos!$A$8:$A$65,Workings!$C46,Datos!D$8:D$64)</f>
        <v>0</v>
      </c>
      <c r="L46" s="182">
        <f ca="1">SUMIF(Datos!$A$8:$A$65,Workings!$C46,Datos!E$8:E$64)</f>
        <v>0</v>
      </c>
      <c r="M46" s="182">
        <f ca="1">SUMIF(Datos!$A$8:$A$65,Workings!$C46,Datos!F$8:F$64)</f>
        <v>0</v>
      </c>
      <c r="N46" s="182">
        <f ca="1">SUMIF(Datos!$A$8:$A$65,Workings!$C46,Datos!G$8:G$64)</f>
        <v>0</v>
      </c>
      <c r="O46" s="182">
        <f ca="1">SUMIF(Datos!$A$8:$A$65,Workings!$C46,Datos!H$8:H$64)</f>
        <v>0</v>
      </c>
      <c r="P46" s="182">
        <f ca="1">SUMIF(Datos!$A$8:$A$65,Workings!$C46,Datos!I$8:I$64)</f>
        <v>0</v>
      </c>
      <c r="Q46" s="182">
        <f ca="1">SUMIF(Datos!$A$8:$A$65,Workings!$C46,Datos!J$8:J$64)</f>
        <v>0</v>
      </c>
      <c r="R46" s="182">
        <f ca="1">SUMIF(Datos!$A$8:$A$65,Workings!$C46,Datos!K$8:K$64)</f>
        <v>0</v>
      </c>
      <c r="S46" s="182">
        <f ca="1">SUMIF(Datos!$A$8:$A$65,Workings!$C46,Datos!L$8:L$64)</f>
        <v>0</v>
      </c>
      <c r="T46" s="182">
        <f ca="1">SUMIF(Datos!$A$8:$A$65,Workings!$C46,Datos!M$8:M$64)</f>
        <v>0</v>
      </c>
      <c r="U46" s="182">
        <f ca="1">SUMIF(Datos!$A$8:$A$65,Workings!$C46,Datos!N$8:N$64)</f>
        <v>0</v>
      </c>
      <c r="V46" s="182">
        <f ca="1">SUMIF(Datos!$A$8:$A$65,Workings!$C46,Datos!O$8:O$64)</f>
        <v>0</v>
      </c>
      <c r="W46" s="182">
        <f ca="1">SUMIF(Datos!$A$8:$A$65,Workings!$C46,Datos!P$8:P$64)</f>
        <v>0</v>
      </c>
      <c r="X46" s="182">
        <f ca="1">SUMIF(Datos!$A$8:$A$65,Workings!$C46,Datos!Q$8:Q$64)</f>
        <v>0</v>
      </c>
      <c r="Y46" s="182">
        <f ca="1">SUMIF(Datos!$A$8:$A$65,Workings!$C46,Datos!R$8:R$64)</f>
        <v>0</v>
      </c>
      <c r="Z46" s="182">
        <f ca="1">SUMIF(Datos!$A$8:$A$65,Workings!$C46,Datos!S$8:S$64)</f>
        <v>0</v>
      </c>
      <c r="AA46" s="182">
        <f ca="1">SUMIF(Datos!$A$8:$A$65,Workings!$C46,Datos!T$8:T$64)</f>
        <v>0</v>
      </c>
      <c r="AB46" s="182">
        <f ca="1">SUMIF(Datos!$A$8:$A$65,Workings!$C46,Datos!U$8:U$64)</f>
        <v>0</v>
      </c>
      <c r="AC46" s="182">
        <f ca="1">SUMIF(Datos!$A$8:$A$65,Workings!$C46,Datos!V$8:V$64)</f>
        <v>0</v>
      </c>
      <c r="AD46" s="136" t="s">
        <v>122</v>
      </c>
    </row>
    <row r="47" spans="1:30" ht="15" customHeight="1" outlineLevel="1">
      <c r="C47" t="s">
        <v>61</v>
      </c>
      <c r="G47" s="36" t="s">
        <v>179</v>
      </c>
      <c r="J47" s="182">
        <f ca="1">SUMIF(Datos!$A$8:$A$65,Workings!$C47,Datos!C$8:C$64)</f>
        <v>0</v>
      </c>
      <c r="K47" s="182">
        <f ca="1">SUMIF(Datos!$A$8:$A$65,Workings!$C47,Datos!D$8:D$64)</f>
        <v>0</v>
      </c>
      <c r="L47" s="182">
        <f ca="1">SUMIF(Datos!$A$8:$A$65,Workings!$C47,Datos!E$8:E$64)</f>
        <v>0</v>
      </c>
      <c r="M47" s="182">
        <f ca="1">SUMIF(Datos!$A$8:$A$65,Workings!$C47,Datos!F$8:F$64)</f>
        <v>0</v>
      </c>
      <c r="N47" s="182">
        <f ca="1">SUMIF(Datos!$A$8:$A$65,Workings!$C47,Datos!G$8:G$64)</f>
        <v>0</v>
      </c>
      <c r="O47" s="182">
        <f ca="1">SUMIF(Datos!$A$8:$A$65,Workings!$C47,Datos!H$8:H$64)</f>
        <v>0</v>
      </c>
      <c r="P47" s="182">
        <f ca="1">SUMIF(Datos!$A$8:$A$65,Workings!$C47,Datos!I$8:I$64)</f>
        <v>0</v>
      </c>
      <c r="Q47" s="182">
        <f ca="1">SUMIF(Datos!$A$8:$A$65,Workings!$C47,Datos!J$8:J$64)</f>
        <v>0</v>
      </c>
      <c r="R47" s="182">
        <f ca="1">SUMIF(Datos!$A$8:$A$65,Workings!$C47,Datos!K$8:K$64)</f>
        <v>0</v>
      </c>
      <c r="S47" s="182">
        <f ca="1">SUMIF(Datos!$A$8:$A$65,Workings!$C47,Datos!L$8:L$64)</f>
        <v>0</v>
      </c>
      <c r="T47" s="182">
        <f ca="1">SUMIF(Datos!$A$8:$A$65,Workings!$C47,Datos!M$8:M$64)</f>
        <v>0</v>
      </c>
      <c r="U47" s="182">
        <f ca="1">SUMIF(Datos!$A$8:$A$65,Workings!$C47,Datos!N$8:N$64)</f>
        <v>0</v>
      </c>
      <c r="V47" s="182">
        <f ca="1">SUMIF(Datos!$A$8:$A$65,Workings!$C47,Datos!O$8:O$64)</f>
        <v>0</v>
      </c>
      <c r="W47" s="182">
        <f ca="1">SUMIF(Datos!$A$8:$A$65,Workings!$C47,Datos!P$8:P$64)</f>
        <v>0</v>
      </c>
      <c r="X47" s="182">
        <f ca="1">SUMIF(Datos!$A$8:$A$65,Workings!$C47,Datos!Q$8:Q$64)</f>
        <v>0</v>
      </c>
      <c r="Y47" s="182">
        <f ca="1">SUMIF(Datos!$A$8:$A$65,Workings!$C47,Datos!R$8:R$64)</f>
        <v>0</v>
      </c>
      <c r="Z47" s="182">
        <f ca="1">SUMIF(Datos!$A$8:$A$65,Workings!$C47,Datos!S$8:S$64)</f>
        <v>0</v>
      </c>
      <c r="AA47" s="182">
        <f ca="1">SUMIF(Datos!$A$8:$A$65,Workings!$C47,Datos!T$8:T$64)</f>
        <v>0</v>
      </c>
      <c r="AB47" s="182">
        <f ca="1">SUMIF(Datos!$A$8:$A$65,Workings!$C47,Datos!U$8:U$64)</f>
        <v>0</v>
      </c>
      <c r="AC47" s="182">
        <f ca="1">SUMIF(Datos!$A$8:$A$65,Workings!$C47,Datos!V$8:V$64)</f>
        <v>0</v>
      </c>
      <c r="AD47" s="136" t="s">
        <v>122</v>
      </c>
    </row>
    <row r="48" spans="1:30" ht="15" customHeight="1" outlineLevel="1">
      <c r="B48" s="124" t="s">
        <v>60</v>
      </c>
      <c r="G48" s="75" t="s">
        <v>179</v>
      </c>
      <c r="H48" s="75"/>
      <c r="I48" s="75"/>
      <c r="J48" s="182">
        <f ca="1">SUM(J43:J47)</f>
        <v>8000</v>
      </c>
      <c r="K48" s="182">
        <f t="shared" ref="K48:AC48" ca="1" si="4">SUM(K43:K47)</f>
        <v>0</v>
      </c>
      <c r="L48" s="182">
        <f t="shared" ca="1" si="4"/>
        <v>0</v>
      </c>
      <c r="M48" s="182">
        <f t="shared" ca="1" si="4"/>
        <v>0</v>
      </c>
      <c r="N48" s="182">
        <f t="shared" ca="1" si="4"/>
        <v>0</v>
      </c>
      <c r="O48" s="182">
        <f t="shared" ca="1" si="4"/>
        <v>0</v>
      </c>
      <c r="P48" s="182">
        <f t="shared" ca="1" si="4"/>
        <v>0</v>
      </c>
      <c r="Q48" s="182">
        <f t="shared" ca="1" si="4"/>
        <v>0</v>
      </c>
      <c r="R48" s="182">
        <f t="shared" ca="1" si="4"/>
        <v>0</v>
      </c>
      <c r="S48" s="182">
        <f t="shared" ca="1" si="4"/>
        <v>0</v>
      </c>
      <c r="T48" s="182">
        <f t="shared" ca="1" si="4"/>
        <v>0</v>
      </c>
      <c r="U48" s="182">
        <f t="shared" ca="1" si="4"/>
        <v>0</v>
      </c>
      <c r="V48" s="182">
        <f t="shared" ca="1" si="4"/>
        <v>0</v>
      </c>
      <c r="W48" s="182">
        <f t="shared" ca="1" si="4"/>
        <v>0</v>
      </c>
      <c r="X48" s="182">
        <f t="shared" ca="1" si="4"/>
        <v>0</v>
      </c>
      <c r="Y48" s="182">
        <f t="shared" ca="1" si="4"/>
        <v>0</v>
      </c>
      <c r="Z48" s="182">
        <f t="shared" ca="1" si="4"/>
        <v>0</v>
      </c>
      <c r="AA48" s="182">
        <f t="shared" ca="1" si="4"/>
        <v>0</v>
      </c>
      <c r="AB48" s="182">
        <f t="shared" ca="1" si="4"/>
        <v>0</v>
      </c>
      <c r="AC48" s="182">
        <f t="shared" ca="1" si="4"/>
        <v>0</v>
      </c>
      <c r="AD48" s="136" t="s">
        <v>122</v>
      </c>
    </row>
    <row r="49" spans="1:30" ht="15" customHeight="1" outlineLevel="1"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36" t="s">
        <v>122</v>
      </c>
    </row>
    <row r="50" spans="1:30" ht="15" customHeight="1" outlineLevel="1">
      <c r="C50" t="s">
        <v>63</v>
      </c>
      <c r="G50" s="36" t="s">
        <v>179</v>
      </c>
      <c r="J50" s="182">
        <f ca="1">SUMIF(Datos!$A$8:$A$65,Workings!$C50,Datos!C$8:C$64)</f>
        <v>0</v>
      </c>
      <c r="K50" s="182">
        <f ca="1">SUMIF(Datos!$A$8:$A$65,Workings!$C50,Datos!D$8:D$64)</f>
        <v>0</v>
      </c>
      <c r="L50" s="182">
        <f ca="1">SUMIF(Datos!$A$8:$A$65,Workings!$C50,Datos!E$8:E$64)</f>
        <v>0</v>
      </c>
      <c r="M50" s="182">
        <f ca="1">SUMIF(Datos!$A$8:$A$65,Workings!$C50,Datos!F$8:F$64)</f>
        <v>0</v>
      </c>
      <c r="N50" s="182">
        <f ca="1">SUMIF(Datos!$A$8:$A$65,Workings!$C50,Datos!G$8:G$64)</f>
        <v>0</v>
      </c>
      <c r="O50" s="182">
        <f ca="1">SUMIF(Datos!$A$8:$A$65,Workings!$C50,Datos!H$8:H$64)</f>
        <v>0</v>
      </c>
      <c r="P50" s="182">
        <f ca="1">SUMIF(Datos!$A$8:$A$65,Workings!$C50,Datos!I$8:I$64)</f>
        <v>0</v>
      </c>
      <c r="Q50" s="182">
        <f ca="1">SUMIF(Datos!$A$8:$A$65,Workings!$C50,Datos!J$8:J$64)</f>
        <v>0</v>
      </c>
      <c r="R50" s="182">
        <f ca="1">SUMIF(Datos!$A$8:$A$65,Workings!$C50,Datos!K$8:K$64)</f>
        <v>0</v>
      </c>
      <c r="S50" s="182">
        <f ca="1">SUMIF(Datos!$A$8:$A$65,Workings!$C50,Datos!L$8:L$64)</f>
        <v>0</v>
      </c>
      <c r="T50" s="182">
        <f ca="1">SUMIF(Datos!$A$8:$A$65,Workings!$C50,Datos!M$8:M$64)</f>
        <v>0</v>
      </c>
      <c r="U50" s="182">
        <f ca="1">SUMIF(Datos!$A$8:$A$65,Workings!$C50,Datos!N$8:N$64)</f>
        <v>0</v>
      </c>
      <c r="V50" s="182">
        <f ca="1">SUMIF(Datos!$A$8:$A$65,Workings!$C50,Datos!O$8:O$64)</f>
        <v>0</v>
      </c>
      <c r="W50" s="182">
        <f ca="1">SUMIF(Datos!$A$8:$A$65,Workings!$C50,Datos!P$8:P$64)</f>
        <v>0</v>
      </c>
      <c r="X50" s="182">
        <f ca="1">SUMIF(Datos!$A$8:$A$65,Workings!$C50,Datos!Q$8:Q$64)</f>
        <v>0</v>
      </c>
      <c r="Y50" s="182">
        <f ca="1">SUMIF(Datos!$A$8:$A$65,Workings!$C50,Datos!R$8:R$64)</f>
        <v>0</v>
      </c>
      <c r="Z50" s="182">
        <f ca="1">SUMIF(Datos!$A$8:$A$65,Workings!$C50,Datos!S$8:S$64)</f>
        <v>0</v>
      </c>
      <c r="AA50" s="182">
        <f ca="1">SUMIF(Datos!$A$8:$A$65,Workings!$C50,Datos!T$8:T$64)</f>
        <v>0</v>
      </c>
      <c r="AB50" s="182">
        <f ca="1">SUMIF(Datos!$A$8:$A$65,Workings!$C50,Datos!U$8:U$64)</f>
        <v>0</v>
      </c>
      <c r="AC50" s="182">
        <f ca="1">SUMIF(Datos!$A$8:$A$65,Workings!$C50,Datos!V$8:V$64)</f>
        <v>0</v>
      </c>
      <c r="AD50" s="136" t="s">
        <v>122</v>
      </c>
    </row>
    <row r="51" spans="1:30" ht="15" customHeight="1" outlineLevel="1">
      <c r="C51" t="s">
        <v>64</v>
      </c>
      <c r="G51" s="36" t="s">
        <v>179</v>
      </c>
      <c r="J51" s="182">
        <f ca="1">SUMIF(Datos!$A$8:$A$65,Workings!$C51,Datos!C$8:C$64)</f>
        <v>0</v>
      </c>
      <c r="K51" s="182">
        <f ca="1">SUMIF(Datos!$A$8:$A$65,Workings!$C51,Datos!D$8:D$64)</f>
        <v>0</v>
      </c>
      <c r="L51" s="182">
        <f ca="1">SUMIF(Datos!$A$8:$A$65,Workings!$C51,Datos!E$8:E$64)</f>
        <v>0</v>
      </c>
      <c r="M51" s="182">
        <f ca="1">SUMIF(Datos!$A$8:$A$65,Workings!$C51,Datos!F$8:F$64)</f>
        <v>0</v>
      </c>
      <c r="N51" s="182">
        <f ca="1">SUMIF(Datos!$A$8:$A$65,Workings!$C51,Datos!G$8:G$64)</f>
        <v>0</v>
      </c>
      <c r="O51" s="182">
        <f ca="1">SUMIF(Datos!$A$8:$A$65,Workings!$C51,Datos!H$8:H$64)</f>
        <v>0</v>
      </c>
      <c r="P51" s="182">
        <f ca="1">SUMIF(Datos!$A$8:$A$65,Workings!$C51,Datos!I$8:I$64)</f>
        <v>0</v>
      </c>
      <c r="Q51" s="182">
        <f ca="1">SUMIF(Datos!$A$8:$A$65,Workings!$C51,Datos!J$8:J$64)</f>
        <v>0</v>
      </c>
      <c r="R51" s="182">
        <f ca="1">SUMIF(Datos!$A$8:$A$65,Workings!$C51,Datos!K$8:K$64)</f>
        <v>0</v>
      </c>
      <c r="S51" s="182">
        <f ca="1">SUMIF(Datos!$A$8:$A$65,Workings!$C51,Datos!L$8:L$64)</f>
        <v>0</v>
      </c>
      <c r="T51" s="182">
        <f ca="1">SUMIF(Datos!$A$8:$A$65,Workings!$C51,Datos!M$8:M$64)</f>
        <v>0</v>
      </c>
      <c r="U51" s="182">
        <f ca="1">SUMIF(Datos!$A$8:$A$65,Workings!$C51,Datos!N$8:N$64)</f>
        <v>0</v>
      </c>
      <c r="V51" s="182">
        <f ca="1">SUMIF(Datos!$A$8:$A$65,Workings!$C51,Datos!O$8:O$64)</f>
        <v>0</v>
      </c>
      <c r="W51" s="182">
        <f ca="1">SUMIF(Datos!$A$8:$A$65,Workings!$C51,Datos!P$8:P$64)</f>
        <v>0</v>
      </c>
      <c r="X51" s="182">
        <f ca="1">SUMIF(Datos!$A$8:$A$65,Workings!$C51,Datos!Q$8:Q$64)</f>
        <v>0</v>
      </c>
      <c r="Y51" s="182">
        <f ca="1">SUMIF(Datos!$A$8:$A$65,Workings!$C51,Datos!R$8:R$64)</f>
        <v>0</v>
      </c>
      <c r="Z51" s="182">
        <f ca="1">SUMIF(Datos!$A$8:$A$65,Workings!$C51,Datos!S$8:S$64)</f>
        <v>0</v>
      </c>
      <c r="AA51" s="182">
        <f ca="1">SUMIF(Datos!$A$8:$A$65,Workings!$C51,Datos!T$8:T$64)</f>
        <v>0</v>
      </c>
      <c r="AB51" s="182">
        <f ca="1">SUMIF(Datos!$A$8:$A$65,Workings!$C51,Datos!U$8:U$64)</f>
        <v>0</v>
      </c>
      <c r="AC51" s="182">
        <f ca="1">SUMIF(Datos!$A$8:$A$65,Workings!$C51,Datos!V$8:V$64)</f>
        <v>0</v>
      </c>
      <c r="AD51" s="136" t="s">
        <v>122</v>
      </c>
    </row>
    <row r="52" spans="1:30" ht="15" customHeight="1" outlineLevel="1">
      <c r="C52" t="s">
        <v>65</v>
      </c>
      <c r="G52" s="36" t="s">
        <v>179</v>
      </c>
      <c r="J52" s="182">
        <f ca="1">SUMIF(Datos!$A$8:$A$65,Workings!$C52,Datos!C$8:C$64)</f>
        <v>0</v>
      </c>
      <c r="K52" s="182">
        <f ca="1">SUMIF(Datos!$A$8:$A$65,Workings!$C52,Datos!D$8:D$64)</f>
        <v>0</v>
      </c>
      <c r="L52" s="182">
        <f ca="1">SUMIF(Datos!$A$8:$A$65,Workings!$C52,Datos!E$8:E$64)</f>
        <v>0</v>
      </c>
      <c r="M52" s="182">
        <f ca="1">SUMIF(Datos!$A$8:$A$65,Workings!$C52,Datos!F$8:F$64)</f>
        <v>0</v>
      </c>
      <c r="N52" s="182">
        <f ca="1">SUMIF(Datos!$A$8:$A$65,Workings!$C52,Datos!G$8:G$64)</f>
        <v>0</v>
      </c>
      <c r="O52" s="182">
        <f ca="1">SUMIF(Datos!$A$8:$A$65,Workings!$C52,Datos!H$8:H$64)</f>
        <v>0</v>
      </c>
      <c r="P52" s="182">
        <f ca="1">SUMIF(Datos!$A$8:$A$65,Workings!$C52,Datos!I$8:I$64)</f>
        <v>0</v>
      </c>
      <c r="Q52" s="182">
        <f ca="1">SUMIF(Datos!$A$8:$A$65,Workings!$C52,Datos!J$8:J$64)</f>
        <v>0</v>
      </c>
      <c r="R52" s="182">
        <f ca="1">SUMIF(Datos!$A$8:$A$65,Workings!$C52,Datos!K$8:K$64)</f>
        <v>0</v>
      </c>
      <c r="S52" s="182">
        <f ca="1">SUMIF(Datos!$A$8:$A$65,Workings!$C52,Datos!L$8:L$64)</f>
        <v>0</v>
      </c>
      <c r="T52" s="182">
        <f ca="1">SUMIF(Datos!$A$8:$A$65,Workings!$C52,Datos!M$8:M$64)</f>
        <v>0</v>
      </c>
      <c r="U52" s="182">
        <f ca="1">SUMIF(Datos!$A$8:$A$65,Workings!$C52,Datos!N$8:N$64)</f>
        <v>0</v>
      </c>
      <c r="V52" s="182">
        <f ca="1">SUMIF(Datos!$A$8:$A$65,Workings!$C52,Datos!O$8:O$64)</f>
        <v>0</v>
      </c>
      <c r="W52" s="182">
        <f ca="1">SUMIF(Datos!$A$8:$A$65,Workings!$C52,Datos!P$8:P$64)</f>
        <v>0</v>
      </c>
      <c r="X52" s="182">
        <f ca="1">SUMIF(Datos!$A$8:$A$65,Workings!$C52,Datos!Q$8:Q$64)</f>
        <v>0</v>
      </c>
      <c r="Y52" s="182">
        <f ca="1">SUMIF(Datos!$A$8:$A$65,Workings!$C52,Datos!R$8:R$64)</f>
        <v>0</v>
      </c>
      <c r="Z52" s="182">
        <f ca="1">SUMIF(Datos!$A$8:$A$65,Workings!$C52,Datos!S$8:S$64)</f>
        <v>0</v>
      </c>
      <c r="AA52" s="182">
        <f ca="1">SUMIF(Datos!$A$8:$A$65,Workings!$C52,Datos!T$8:T$64)</f>
        <v>0</v>
      </c>
      <c r="AB52" s="182">
        <f ca="1">SUMIF(Datos!$A$8:$A$65,Workings!$C52,Datos!U$8:U$64)</f>
        <v>0</v>
      </c>
      <c r="AC52" s="182">
        <f ca="1">SUMIF(Datos!$A$8:$A$65,Workings!$C52,Datos!V$8:V$64)</f>
        <v>0</v>
      </c>
      <c r="AD52" s="136" t="s">
        <v>122</v>
      </c>
    </row>
    <row r="53" spans="1:30" ht="15" customHeight="1" outlineLevel="1">
      <c r="C53" t="s">
        <v>130</v>
      </c>
      <c r="G53" s="36" t="s">
        <v>179</v>
      </c>
      <c r="J53" s="182">
        <f ca="1">SUMIF(Datos!$A$8:$A$65,Workings!$C53,Datos!C$8:C$64)</f>
        <v>0</v>
      </c>
      <c r="K53" s="182">
        <f ca="1">SUMIF(Datos!$A$8:$A$65,Workings!$C53,Datos!D$8:D$64)</f>
        <v>0</v>
      </c>
      <c r="L53" s="182">
        <f ca="1">SUMIF(Datos!$A$8:$A$65,Workings!$C53,Datos!E$8:E$64)</f>
        <v>0</v>
      </c>
      <c r="M53" s="182">
        <f ca="1">SUMIF(Datos!$A$8:$A$65,Workings!$C53,Datos!F$8:F$64)</f>
        <v>0</v>
      </c>
      <c r="N53" s="182">
        <f ca="1">SUMIF(Datos!$A$8:$A$65,Workings!$C53,Datos!G$8:G$64)</f>
        <v>0</v>
      </c>
      <c r="O53" s="182">
        <f ca="1">SUMIF(Datos!$A$8:$A$65,Workings!$C53,Datos!H$8:H$64)</f>
        <v>0</v>
      </c>
      <c r="P53" s="182">
        <f ca="1">SUMIF(Datos!$A$8:$A$65,Workings!$C53,Datos!I$8:I$64)</f>
        <v>0</v>
      </c>
      <c r="Q53" s="182">
        <f ca="1">SUMIF(Datos!$A$8:$A$65,Workings!$C53,Datos!J$8:J$64)</f>
        <v>0</v>
      </c>
      <c r="R53" s="182">
        <f ca="1">SUMIF(Datos!$A$8:$A$65,Workings!$C53,Datos!K$8:K$64)</f>
        <v>0</v>
      </c>
      <c r="S53" s="182">
        <f ca="1">SUMIF(Datos!$A$8:$A$65,Workings!$C53,Datos!L$8:L$64)</f>
        <v>0</v>
      </c>
      <c r="T53" s="182">
        <f ca="1">SUMIF(Datos!$A$8:$A$65,Workings!$C53,Datos!M$8:M$64)</f>
        <v>0</v>
      </c>
      <c r="U53" s="182">
        <f ca="1">SUMIF(Datos!$A$8:$A$65,Workings!$C53,Datos!N$8:N$64)</f>
        <v>0</v>
      </c>
      <c r="V53" s="182">
        <f ca="1">SUMIF(Datos!$A$8:$A$65,Workings!$C53,Datos!O$8:O$64)</f>
        <v>0</v>
      </c>
      <c r="W53" s="182">
        <f ca="1">SUMIF(Datos!$A$8:$A$65,Workings!$C53,Datos!P$8:P$64)</f>
        <v>0</v>
      </c>
      <c r="X53" s="182">
        <f ca="1">SUMIF(Datos!$A$8:$A$65,Workings!$C53,Datos!Q$8:Q$64)</f>
        <v>0</v>
      </c>
      <c r="Y53" s="182">
        <f ca="1">SUMIF(Datos!$A$8:$A$65,Workings!$C53,Datos!R$8:R$64)</f>
        <v>0</v>
      </c>
      <c r="Z53" s="182">
        <f ca="1">SUMIF(Datos!$A$8:$A$65,Workings!$C53,Datos!S$8:S$64)</f>
        <v>0</v>
      </c>
      <c r="AA53" s="182">
        <f ca="1">SUMIF(Datos!$A$8:$A$65,Workings!$C53,Datos!T$8:T$64)</f>
        <v>0</v>
      </c>
      <c r="AB53" s="182">
        <f ca="1">SUMIF(Datos!$A$8:$A$65,Workings!$C53,Datos!U$8:U$64)</f>
        <v>0</v>
      </c>
      <c r="AC53" s="182">
        <f ca="1">SUMIF(Datos!$A$8:$A$65,Workings!$C53,Datos!V$8:V$64)</f>
        <v>0</v>
      </c>
      <c r="AD53" s="136" t="s">
        <v>122</v>
      </c>
    </row>
    <row r="54" spans="1:30" ht="15" customHeight="1" outlineLevel="1">
      <c r="C54" t="s">
        <v>66</v>
      </c>
      <c r="F54" s="30"/>
      <c r="G54" s="36" t="s">
        <v>179</v>
      </c>
      <c r="J54" s="182">
        <f ca="1">SUMIF(Datos!$A$8:$A$65,Workings!$C54,Datos!C$8:C$64)</f>
        <v>2000</v>
      </c>
      <c r="K54" s="182">
        <f ca="1">SUMIF(Datos!$A$8:$A$65,Workings!$C54,Datos!D$8:D$64)</f>
        <v>0</v>
      </c>
      <c r="L54" s="182">
        <f ca="1">SUMIF(Datos!$A$8:$A$65,Workings!$C54,Datos!E$8:E$64)</f>
        <v>0</v>
      </c>
      <c r="M54" s="182">
        <f ca="1">SUMIF(Datos!$A$8:$A$65,Workings!$C54,Datos!F$8:F$64)</f>
        <v>0</v>
      </c>
      <c r="N54" s="182">
        <f ca="1">SUMIF(Datos!$A$8:$A$65,Workings!$C54,Datos!G$8:G$64)</f>
        <v>0</v>
      </c>
      <c r="O54" s="182">
        <f ca="1">SUMIF(Datos!$A$8:$A$65,Workings!$C54,Datos!H$8:H$64)</f>
        <v>0</v>
      </c>
      <c r="P54" s="182">
        <f ca="1">SUMIF(Datos!$A$8:$A$65,Workings!$C54,Datos!I$8:I$64)</f>
        <v>0</v>
      </c>
      <c r="Q54" s="182">
        <f ca="1">SUMIF(Datos!$A$8:$A$65,Workings!$C54,Datos!J$8:J$64)</f>
        <v>0</v>
      </c>
      <c r="R54" s="182">
        <f ca="1">SUMIF(Datos!$A$8:$A$65,Workings!$C54,Datos!K$8:K$64)</f>
        <v>0</v>
      </c>
      <c r="S54" s="182">
        <f ca="1">SUMIF(Datos!$A$8:$A$65,Workings!$C54,Datos!L$8:L$64)</f>
        <v>0</v>
      </c>
      <c r="T54" s="182">
        <f ca="1">SUMIF(Datos!$A$8:$A$65,Workings!$C54,Datos!M$8:M$64)</f>
        <v>0</v>
      </c>
      <c r="U54" s="182">
        <f ca="1">SUMIF(Datos!$A$8:$A$65,Workings!$C54,Datos!N$8:N$64)</f>
        <v>0</v>
      </c>
      <c r="V54" s="182">
        <f ca="1">SUMIF(Datos!$A$8:$A$65,Workings!$C54,Datos!O$8:O$64)</f>
        <v>0</v>
      </c>
      <c r="W54" s="182">
        <f ca="1">SUMIF(Datos!$A$8:$A$65,Workings!$C54,Datos!P$8:P$64)</f>
        <v>0</v>
      </c>
      <c r="X54" s="182">
        <f ca="1">SUMIF(Datos!$A$8:$A$65,Workings!$C54,Datos!Q$8:Q$64)</f>
        <v>0</v>
      </c>
      <c r="Y54" s="182">
        <f ca="1">SUMIF(Datos!$A$8:$A$65,Workings!$C54,Datos!R$8:R$64)</f>
        <v>0</v>
      </c>
      <c r="Z54" s="182">
        <f ca="1">SUMIF(Datos!$A$8:$A$65,Workings!$C54,Datos!S$8:S$64)</f>
        <v>0</v>
      </c>
      <c r="AA54" s="182">
        <f ca="1">SUMIF(Datos!$A$8:$A$65,Workings!$C54,Datos!T$8:T$64)</f>
        <v>0</v>
      </c>
      <c r="AB54" s="182">
        <f ca="1">SUMIF(Datos!$A$8:$A$65,Workings!$C54,Datos!U$8:U$64)</f>
        <v>0</v>
      </c>
      <c r="AC54" s="182">
        <f ca="1">SUMIF(Datos!$A$8:$A$65,Workings!$C54,Datos!V$8:V$64)</f>
        <v>0</v>
      </c>
      <c r="AD54" s="136" t="s">
        <v>122</v>
      </c>
    </row>
    <row r="55" spans="1:30" ht="15" customHeight="1" outlineLevel="1">
      <c r="B55" s="124" t="s">
        <v>62</v>
      </c>
      <c r="G55" s="75" t="s">
        <v>179</v>
      </c>
      <c r="H55" s="75"/>
      <c r="I55" s="75"/>
      <c r="J55" s="182">
        <f ca="1">SUM(J50:J54)</f>
        <v>2000</v>
      </c>
      <c r="K55" s="182">
        <f t="shared" ref="K55:AC55" ca="1" si="5">SUM(K50:K54)</f>
        <v>0</v>
      </c>
      <c r="L55" s="182">
        <f t="shared" ca="1" si="5"/>
        <v>0</v>
      </c>
      <c r="M55" s="182">
        <f t="shared" ca="1" si="5"/>
        <v>0</v>
      </c>
      <c r="N55" s="182">
        <f t="shared" ca="1" si="5"/>
        <v>0</v>
      </c>
      <c r="O55" s="182">
        <f t="shared" ca="1" si="5"/>
        <v>0</v>
      </c>
      <c r="P55" s="182">
        <f t="shared" ca="1" si="5"/>
        <v>0</v>
      </c>
      <c r="Q55" s="182">
        <f t="shared" ca="1" si="5"/>
        <v>0</v>
      </c>
      <c r="R55" s="182">
        <f t="shared" ca="1" si="5"/>
        <v>0</v>
      </c>
      <c r="S55" s="182">
        <f t="shared" ca="1" si="5"/>
        <v>0</v>
      </c>
      <c r="T55" s="182">
        <f t="shared" ca="1" si="5"/>
        <v>0</v>
      </c>
      <c r="U55" s="182">
        <f t="shared" ca="1" si="5"/>
        <v>0</v>
      </c>
      <c r="V55" s="182">
        <f t="shared" ca="1" si="5"/>
        <v>0</v>
      </c>
      <c r="W55" s="182">
        <f t="shared" ca="1" si="5"/>
        <v>0</v>
      </c>
      <c r="X55" s="182">
        <f t="shared" ca="1" si="5"/>
        <v>0</v>
      </c>
      <c r="Y55" s="182">
        <f t="shared" ca="1" si="5"/>
        <v>0</v>
      </c>
      <c r="Z55" s="182">
        <f t="shared" ca="1" si="5"/>
        <v>0</v>
      </c>
      <c r="AA55" s="182">
        <f t="shared" ca="1" si="5"/>
        <v>0</v>
      </c>
      <c r="AB55" s="182">
        <f t="shared" ca="1" si="5"/>
        <v>0</v>
      </c>
      <c r="AC55" s="182">
        <f t="shared" ca="1" si="5"/>
        <v>0</v>
      </c>
      <c r="AD55" s="136" t="s">
        <v>122</v>
      </c>
    </row>
    <row r="56" spans="1:30" ht="15" customHeight="1" outlineLevel="1"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36" t="s">
        <v>122</v>
      </c>
    </row>
    <row r="57" spans="1:30" ht="15" customHeight="1" outlineLevel="1">
      <c r="B57" s="124" t="s">
        <v>69</v>
      </c>
      <c r="G57" s="75" t="s">
        <v>179</v>
      </c>
      <c r="H57" s="75"/>
      <c r="I57" s="75"/>
      <c r="J57" s="182">
        <f ca="1">+J48+J55</f>
        <v>10000</v>
      </c>
      <c r="K57" s="182">
        <f t="shared" ref="K57:AC57" ca="1" si="6">+K48+K55</f>
        <v>0</v>
      </c>
      <c r="L57" s="182">
        <f t="shared" ca="1" si="6"/>
        <v>0</v>
      </c>
      <c r="M57" s="182">
        <f t="shared" ca="1" si="6"/>
        <v>0</v>
      </c>
      <c r="N57" s="182">
        <f t="shared" ca="1" si="6"/>
        <v>0</v>
      </c>
      <c r="O57" s="182">
        <f t="shared" ca="1" si="6"/>
        <v>0</v>
      </c>
      <c r="P57" s="182">
        <f t="shared" ca="1" si="6"/>
        <v>0</v>
      </c>
      <c r="Q57" s="182">
        <f t="shared" ca="1" si="6"/>
        <v>0</v>
      </c>
      <c r="R57" s="182">
        <f t="shared" ca="1" si="6"/>
        <v>0</v>
      </c>
      <c r="S57" s="182">
        <f t="shared" ca="1" si="6"/>
        <v>0</v>
      </c>
      <c r="T57" s="182">
        <f t="shared" ca="1" si="6"/>
        <v>0</v>
      </c>
      <c r="U57" s="182">
        <f t="shared" ca="1" si="6"/>
        <v>0</v>
      </c>
      <c r="V57" s="182">
        <f t="shared" ca="1" si="6"/>
        <v>0</v>
      </c>
      <c r="W57" s="182">
        <f t="shared" ca="1" si="6"/>
        <v>0</v>
      </c>
      <c r="X57" s="182">
        <f t="shared" ca="1" si="6"/>
        <v>0</v>
      </c>
      <c r="Y57" s="182">
        <f t="shared" ca="1" si="6"/>
        <v>0</v>
      </c>
      <c r="Z57" s="182">
        <f t="shared" ca="1" si="6"/>
        <v>0</v>
      </c>
      <c r="AA57" s="182">
        <f t="shared" ca="1" si="6"/>
        <v>0</v>
      </c>
      <c r="AB57" s="182">
        <f t="shared" ca="1" si="6"/>
        <v>0</v>
      </c>
      <c r="AC57" s="182">
        <f t="shared" ca="1" si="6"/>
        <v>0</v>
      </c>
      <c r="AD57" s="136" t="s">
        <v>122</v>
      </c>
    </row>
    <row r="58" spans="1:30" ht="15" customHeight="1"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36" t="s">
        <v>122</v>
      </c>
    </row>
    <row r="59" spans="1:30" ht="15" customHeight="1">
      <c r="A59" s="34" t="s">
        <v>70</v>
      </c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36" t="s">
        <v>122</v>
      </c>
    </row>
    <row r="60" spans="1:30" ht="15" customHeight="1" outlineLevel="1">
      <c r="C60" t="s">
        <v>78</v>
      </c>
      <c r="G60" s="36" t="s">
        <v>179</v>
      </c>
      <c r="J60" s="182">
        <f ca="1">SUMIF(Datos!$A$8:$A$65,Workings!$C60,Datos!C$8:C$64)</f>
        <v>5000</v>
      </c>
      <c r="K60" s="182">
        <f ca="1">SUMIF(Datos!$A$8:$A$65,Workings!$C60,Datos!D$8:D$64)</f>
        <v>0</v>
      </c>
      <c r="L60" s="182">
        <f ca="1">SUMIF(Datos!$A$8:$A$65,Workings!$C60,Datos!E$8:E$64)</f>
        <v>0</v>
      </c>
      <c r="M60" s="182">
        <f ca="1">SUMIF(Datos!$A$8:$A$65,Workings!$C60,Datos!F$8:F$64)</f>
        <v>0</v>
      </c>
      <c r="N60" s="182">
        <f ca="1">SUMIF(Datos!$A$8:$A$65,Workings!$C60,Datos!G$8:G$64)</f>
        <v>0</v>
      </c>
      <c r="O60" s="182">
        <f ca="1">SUMIF(Datos!$A$8:$A$65,Workings!$C60,Datos!H$8:H$64)</f>
        <v>0</v>
      </c>
      <c r="P60" s="182">
        <f ca="1">SUMIF(Datos!$A$8:$A$65,Workings!$C60,Datos!I$8:I$64)</f>
        <v>0</v>
      </c>
      <c r="Q60" s="182">
        <f ca="1">SUMIF(Datos!$A$8:$A$65,Workings!$C60,Datos!J$8:J$64)</f>
        <v>0</v>
      </c>
      <c r="R60" s="182">
        <f ca="1">SUMIF(Datos!$A$8:$A$65,Workings!$C60,Datos!K$8:K$64)</f>
        <v>0</v>
      </c>
      <c r="S60" s="182">
        <f ca="1">SUMIF(Datos!$A$8:$A$65,Workings!$C60,Datos!L$8:L$64)</f>
        <v>0</v>
      </c>
      <c r="T60" s="182">
        <f ca="1">SUMIF(Datos!$A$8:$A$65,Workings!$C60,Datos!M$8:M$64)</f>
        <v>0</v>
      </c>
      <c r="U60" s="182">
        <f ca="1">SUMIF(Datos!$A$8:$A$65,Workings!$C60,Datos!N$8:N$64)</f>
        <v>0</v>
      </c>
      <c r="V60" s="182">
        <f ca="1">SUMIF(Datos!$A$8:$A$65,Workings!$C60,Datos!O$8:O$64)</f>
        <v>0</v>
      </c>
      <c r="W60" s="182">
        <f ca="1">SUMIF(Datos!$A$8:$A$65,Workings!$C60,Datos!P$8:P$64)</f>
        <v>0</v>
      </c>
      <c r="X60" s="182">
        <f ca="1">SUMIF(Datos!$A$8:$A$65,Workings!$C60,Datos!Q$8:Q$64)</f>
        <v>0</v>
      </c>
      <c r="Y60" s="182">
        <f ca="1">SUMIF(Datos!$A$8:$A$65,Workings!$C60,Datos!R$8:R$64)</f>
        <v>0</v>
      </c>
      <c r="Z60" s="182">
        <f ca="1">SUMIF(Datos!$A$8:$A$65,Workings!$C60,Datos!S$8:S$64)</f>
        <v>0</v>
      </c>
      <c r="AA60" s="182">
        <f ca="1">SUMIF(Datos!$A$8:$A$65,Workings!$C60,Datos!T$8:T$64)</f>
        <v>0</v>
      </c>
      <c r="AB60" s="182">
        <f ca="1">SUMIF(Datos!$A$8:$A$65,Workings!$C60,Datos!U$8:U$64)</f>
        <v>0</v>
      </c>
      <c r="AC60" s="182">
        <f ca="1">SUMIF(Datos!$A$8:$A$65,Workings!$C60,Datos!V$8:V$64)</f>
        <v>0</v>
      </c>
      <c r="AD60" s="136" t="s">
        <v>122</v>
      </c>
    </row>
    <row r="61" spans="1:30" ht="15" customHeight="1" outlineLevel="1">
      <c r="C61" t="s">
        <v>79</v>
      </c>
      <c r="G61" s="36" t="s">
        <v>179</v>
      </c>
      <c r="J61" s="182">
        <f ca="1">SUMIF(Datos!$A$8:$A$65,Workings!$C61,Datos!C$8:C$64)</f>
        <v>0</v>
      </c>
      <c r="K61" s="182">
        <f ca="1">SUMIF(Datos!$A$8:$A$65,Workings!$C61,Datos!D$8:D$64)</f>
        <v>0</v>
      </c>
      <c r="L61" s="182">
        <f ca="1">SUMIF(Datos!$A$8:$A$65,Workings!$C61,Datos!E$8:E$64)</f>
        <v>0</v>
      </c>
      <c r="M61" s="182">
        <f ca="1">SUMIF(Datos!$A$8:$A$65,Workings!$C61,Datos!F$8:F$64)</f>
        <v>0</v>
      </c>
      <c r="N61" s="182">
        <f ca="1">SUMIF(Datos!$A$8:$A$65,Workings!$C61,Datos!G$8:G$64)</f>
        <v>0</v>
      </c>
      <c r="O61" s="182">
        <f ca="1">SUMIF(Datos!$A$8:$A$65,Workings!$C61,Datos!H$8:H$64)</f>
        <v>0</v>
      </c>
      <c r="P61" s="182">
        <f ca="1">SUMIF(Datos!$A$8:$A$65,Workings!$C61,Datos!I$8:I$64)</f>
        <v>0</v>
      </c>
      <c r="Q61" s="182">
        <f ca="1">SUMIF(Datos!$A$8:$A$65,Workings!$C61,Datos!J$8:J$64)</f>
        <v>0</v>
      </c>
      <c r="R61" s="182">
        <f ca="1">SUMIF(Datos!$A$8:$A$65,Workings!$C61,Datos!K$8:K$64)</f>
        <v>0</v>
      </c>
      <c r="S61" s="182">
        <f ca="1">SUMIF(Datos!$A$8:$A$65,Workings!$C61,Datos!L$8:L$64)</f>
        <v>0</v>
      </c>
      <c r="T61" s="182">
        <f ca="1">SUMIF(Datos!$A$8:$A$65,Workings!$C61,Datos!M$8:M$64)</f>
        <v>0</v>
      </c>
      <c r="U61" s="182">
        <f ca="1">SUMIF(Datos!$A$8:$A$65,Workings!$C61,Datos!N$8:N$64)</f>
        <v>0</v>
      </c>
      <c r="V61" s="182">
        <f ca="1">SUMIF(Datos!$A$8:$A$65,Workings!$C61,Datos!O$8:O$64)</f>
        <v>0</v>
      </c>
      <c r="W61" s="182">
        <f ca="1">SUMIF(Datos!$A$8:$A$65,Workings!$C61,Datos!P$8:P$64)</f>
        <v>0</v>
      </c>
      <c r="X61" s="182">
        <f ca="1">SUMIF(Datos!$A$8:$A$65,Workings!$C61,Datos!Q$8:Q$64)</f>
        <v>0</v>
      </c>
      <c r="Y61" s="182">
        <f ca="1">SUMIF(Datos!$A$8:$A$65,Workings!$C61,Datos!R$8:R$64)</f>
        <v>0</v>
      </c>
      <c r="Z61" s="182">
        <f ca="1">SUMIF(Datos!$A$8:$A$65,Workings!$C61,Datos!S$8:S$64)</f>
        <v>0</v>
      </c>
      <c r="AA61" s="182">
        <f ca="1">SUMIF(Datos!$A$8:$A$65,Workings!$C61,Datos!T$8:T$64)</f>
        <v>0</v>
      </c>
      <c r="AB61" s="182">
        <f ca="1">SUMIF(Datos!$A$8:$A$65,Workings!$C61,Datos!U$8:U$64)</f>
        <v>0</v>
      </c>
      <c r="AC61" s="182">
        <f ca="1">SUMIF(Datos!$A$8:$A$65,Workings!$C61,Datos!V$8:V$64)</f>
        <v>0</v>
      </c>
      <c r="AD61" s="136" t="s">
        <v>122</v>
      </c>
    </row>
    <row r="62" spans="1:30" ht="15" customHeight="1" outlineLevel="1">
      <c r="C62" t="s">
        <v>80</v>
      </c>
      <c r="G62" s="36" t="s">
        <v>179</v>
      </c>
      <c r="J62" s="182">
        <f ca="1">SUMIF(Datos!$A$8:$A$65,Workings!$C62,Datos!C$8:C$64)</f>
        <v>0</v>
      </c>
      <c r="K62" s="182">
        <f ca="1">SUMIF(Datos!$A$8:$A$65,Workings!$C62,Datos!D$8:D$64)</f>
        <v>0</v>
      </c>
      <c r="L62" s="182">
        <f ca="1">SUMIF(Datos!$A$8:$A$65,Workings!$C62,Datos!E$8:E$64)</f>
        <v>0</v>
      </c>
      <c r="M62" s="182">
        <f ca="1">SUMIF(Datos!$A$8:$A$65,Workings!$C62,Datos!F$8:F$64)</f>
        <v>0</v>
      </c>
      <c r="N62" s="182">
        <f ca="1">SUMIF(Datos!$A$8:$A$65,Workings!$C62,Datos!G$8:G$64)</f>
        <v>0</v>
      </c>
      <c r="O62" s="182">
        <f ca="1">SUMIF(Datos!$A$8:$A$65,Workings!$C62,Datos!H$8:H$64)</f>
        <v>0</v>
      </c>
      <c r="P62" s="182">
        <f ca="1">SUMIF(Datos!$A$8:$A$65,Workings!$C62,Datos!I$8:I$64)</f>
        <v>0</v>
      </c>
      <c r="Q62" s="182">
        <f ca="1">SUMIF(Datos!$A$8:$A$65,Workings!$C62,Datos!J$8:J$64)</f>
        <v>0</v>
      </c>
      <c r="R62" s="182">
        <f ca="1">SUMIF(Datos!$A$8:$A$65,Workings!$C62,Datos!K$8:K$64)</f>
        <v>0</v>
      </c>
      <c r="S62" s="182">
        <f ca="1">SUMIF(Datos!$A$8:$A$65,Workings!$C62,Datos!L$8:L$64)</f>
        <v>0</v>
      </c>
      <c r="T62" s="182">
        <f ca="1">SUMIF(Datos!$A$8:$A$65,Workings!$C62,Datos!M$8:M$64)</f>
        <v>0</v>
      </c>
      <c r="U62" s="182">
        <f ca="1">SUMIF(Datos!$A$8:$A$65,Workings!$C62,Datos!N$8:N$64)</f>
        <v>0</v>
      </c>
      <c r="V62" s="182">
        <f ca="1">SUMIF(Datos!$A$8:$A$65,Workings!$C62,Datos!O$8:O$64)</f>
        <v>0</v>
      </c>
      <c r="W62" s="182">
        <f ca="1">SUMIF(Datos!$A$8:$A$65,Workings!$C62,Datos!P$8:P$64)</f>
        <v>0</v>
      </c>
      <c r="X62" s="182">
        <f ca="1">SUMIF(Datos!$A$8:$A$65,Workings!$C62,Datos!Q$8:Q$64)</f>
        <v>0</v>
      </c>
      <c r="Y62" s="182">
        <f ca="1">SUMIF(Datos!$A$8:$A$65,Workings!$C62,Datos!R$8:R$64)</f>
        <v>0</v>
      </c>
      <c r="Z62" s="182">
        <f ca="1">SUMIF(Datos!$A$8:$A$65,Workings!$C62,Datos!S$8:S$64)</f>
        <v>0</v>
      </c>
      <c r="AA62" s="182">
        <f ca="1">SUMIF(Datos!$A$8:$A$65,Workings!$C62,Datos!T$8:T$64)</f>
        <v>0</v>
      </c>
      <c r="AB62" s="182">
        <f ca="1">SUMIF(Datos!$A$8:$A$65,Workings!$C62,Datos!U$8:U$64)</f>
        <v>0</v>
      </c>
      <c r="AC62" s="182">
        <f ca="1">SUMIF(Datos!$A$8:$A$65,Workings!$C62,Datos!V$8:V$64)</f>
        <v>0</v>
      </c>
      <c r="AD62" s="136" t="s">
        <v>122</v>
      </c>
    </row>
    <row r="63" spans="1:30" ht="15" customHeight="1" outlineLevel="1">
      <c r="B63" s="124"/>
      <c r="C63" t="s">
        <v>52</v>
      </c>
      <c r="G63" s="36" t="s">
        <v>179</v>
      </c>
      <c r="J63" s="182">
        <f ca="1">SUMIF(Datos!$A$8:$A$65,Workings!$C63,Datos!C$8:C$64)</f>
        <v>0</v>
      </c>
      <c r="K63" s="182">
        <f ca="1">SUMIF(Datos!$A$8:$A$65,Workings!$C63,Datos!D$8:D$64)</f>
        <v>0</v>
      </c>
      <c r="L63" s="182">
        <f ca="1">SUMIF(Datos!$A$8:$A$65,Workings!$C63,Datos!E$8:E$64)</f>
        <v>0</v>
      </c>
      <c r="M63" s="182">
        <f ca="1">SUMIF(Datos!$A$8:$A$65,Workings!$C63,Datos!F$8:F$64)</f>
        <v>0</v>
      </c>
      <c r="N63" s="182">
        <f ca="1">SUMIF(Datos!$A$8:$A$65,Workings!$C63,Datos!G$8:G$64)</f>
        <v>0</v>
      </c>
      <c r="O63" s="182">
        <f ca="1">SUMIF(Datos!$A$8:$A$65,Workings!$C63,Datos!H$8:H$64)</f>
        <v>0</v>
      </c>
      <c r="P63" s="182">
        <f ca="1">SUMIF(Datos!$A$8:$A$65,Workings!$C63,Datos!I$8:I$64)</f>
        <v>0</v>
      </c>
      <c r="Q63" s="182">
        <f ca="1">SUMIF(Datos!$A$8:$A$65,Workings!$C63,Datos!J$8:J$64)</f>
        <v>0</v>
      </c>
      <c r="R63" s="182">
        <f ca="1">SUMIF(Datos!$A$8:$A$65,Workings!$C63,Datos!K$8:K$64)</f>
        <v>0</v>
      </c>
      <c r="S63" s="182">
        <f ca="1">SUMIF(Datos!$A$8:$A$65,Workings!$C63,Datos!L$8:L$64)</f>
        <v>0</v>
      </c>
      <c r="T63" s="182">
        <f ca="1">SUMIF(Datos!$A$8:$A$65,Workings!$C63,Datos!M$8:M$64)</f>
        <v>0</v>
      </c>
      <c r="U63" s="182">
        <f ca="1">SUMIF(Datos!$A$8:$A$65,Workings!$C63,Datos!N$8:N$64)</f>
        <v>0</v>
      </c>
      <c r="V63" s="182">
        <f ca="1">SUMIF(Datos!$A$8:$A$65,Workings!$C63,Datos!O$8:O$64)</f>
        <v>0</v>
      </c>
      <c r="W63" s="182">
        <f ca="1">SUMIF(Datos!$A$8:$A$65,Workings!$C63,Datos!P$8:P$64)</f>
        <v>0</v>
      </c>
      <c r="X63" s="182">
        <f ca="1">SUMIF(Datos!$A$8:$A$65,Workings!$C63,Datos!Q$8:Q$64)</f>
        <v>0</v>
      </c>
      <c r="Y63" s="182">
        <f ca="1">SUMIF(Datos!$A$8:$A$65,Workings!$C63,Datos!R$8:R$64)</f>
        <v>0</v>
      </c>
      <c r="Z63" s="182">
        <f ca="1">SUMIF(Datos!$A$8:$A$65,Workings!$C63,Datos!S$8:S$64)</f>
        <v>0</v>
      </c>
      <c r="AA63" s="182">
        <f ca="1">SUMIF(Datos!$A$8:$A$65,Workings!$C63,Datos!T$8:T$64)</f>
        <v>0</v>
      </c>
      <c r="AB63" s="182">
        <f ca="1">SUMIF(Datos!$A$8:$A$65,Workings!$C63,Datos!U$8:U$64)</f>
        <v>0</v>
      </c>
      <c r="AC63" s="182">
        <f ca="1">SUMIF(Datos!$A$8:$A$65,Workings!$C63,Datos!V$8:V$64)</f>
        <v>0</v>
      </c>
      <c r="AD63" s="136" t="s">
        <v>122</v>
      </c>
    </row>
    <row r="64" spans="1:30" ht="15" customHeight="1" outlineLevel="1">
      <c r="B64" s="124" t="s">
        <v>71</v>
      </c>
      <c r="G64" s="75" t="s">
        <v>179</v>
      </c>
      <c r="H64" s="75"/>
      <c r="I64" s="75"/>
      <c r="J64" s="182">
        <f ca="1">SUM(J60:J63)</f>
        <v>5000</v>
      </c>
      <c r="K64" s="182">
        <f t="shared" ref="K64:AC64" ca="1" si="7">SUM(K60:K63)</f>
        <v>0</v>
      </c>
      <c r="L64" s="182">
        <f t="shared" ca="1" si="7"/>
        <v>0</v>
      </c>
      <c r="M64" s="182">
        <f t="shared" ca="1" si="7"/>
        <v>0</v>
      </c>
      <c r="N64" s="182">
        <f t="shared" ca="1" si="7"/>
        <v>0</v>
      </c>
      <c r="O64" s="182">
        <f t="shared" ca="1" si="7"/>
        <v>0</v>
      </c>
      <c r="P64" s="182">
        <f t="shared" ca="1" si="7"/>
        <v>0</v>
      </c>
      <c r="Q64" s="182">
        <f t="shared" ca="1" si="7"/>
        <v>0</v>
      </c>
      <c r="R64" s="182">
        <f t="shared" ca="1" si="7"/>
        <v>0</v>
      </c>
      <c r="S64" s="182">
        <f t="shared" ca="1" si="7"/>
        <v>0</v>
      </c>
      <c r="T64" s="182">
        <f t="shared" ca="1" si="7"/>
        <v>0</v>
      </c>
      <c r="U64" s="182">
        <f t="shared" ca="1" si="7"/>
        <v>0</v>
      </c>
      <c r="V64" s="182">
        <f t="shared" ca="1" si="7"/>
        <v>0</v>
      </c>
      <c r="W64" s="182">
        <f t="shared" ca="1" si="7"/>
        <v>0</v>
      </c>
      <c r="X64" s="182">
        <f t="shared" ca="1" si="7"/>
        <v>0</v>
      </c>
      <c r="Y64" s="182">
        <f t="shared" ca="1" si="7"/>
        <v>0</v>
      </c>
      <c r="Z64" s="182">
        <f t="shared" ca="1" si="7"/>
        <v>0</v>
      </c>
      <c r="AA64" s="182">
        <f t="shared" ca="1" si="7"/>
        <v>0</v>
      </c>
      <c r="AB64" s="182">
        <f t="shared" ca="1" si="7"/>
        <v>0</v>
      </c>
      <c r="AC64" s="182">
        <f t="shared" ca="1" si="7"/>
        <v>0</v>
      </c>
      <c r="AD64" s="136" t="s">
        <v>122</v>
      </c>
    </row>
    <row r="65" spans="2:30" ht="15" customHeight="1" outlineLevel="1">
      <c r="B65" s="124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36" t="s">
        <v>122</v>
      </c>
    </row>
    <row r="66" spans="2:30" ht="15" customHeight="1" outlineLevel="1">
      <c r="C66" t="s">
        <v>127</v>
      </c>
      <c r="G66" s="36" t="s">
        <v>179</v>
      </c>
      <c r="J66" s="182">
        <f ca="1">SUMIF(Datos!$A$8:$A$65,Workings!$C66,Datos!C$8:C$64)</f>
        <v>5000</v>
      </c>
      <c r="K66" s="182">
        <f ca="1">SUMIF(Datos!$A$8:$A$65,Workings!$C66,Datos!D$8:D$64)</f>
        <v>0</v>
      </c>
      <c r="L66" s="182">
        <f ca="1">SUMIF(Datos!$A$8:$A$65,Workings!$C66,Datos!E$8:E$64)</f>
        <v>0</v>
      </c>
      <c r="M66" s="182">
        <f ca="1">SUMIF(Datos!$A$8:$A$65,Workings!$C66,Datos!F$8:F$64)</f>
        <v>0</v>
      </c>
      <c r="N66" s="182">
        <f ca="1">SUMIF(Datos!$A$8:$A$65,Workings!$C66,Datos!G$8:G$64)</f>
        <v>0</v>
      </c>
      <c r="O66" s="182">
        <f ca="1">SUMIF(Datos!$A$8:$A$65,Workings!$C66,Datos!H$8:H$64)</f>
        <v>0</v>
      </c>
      <c r="P66" s="182">
        <f ca="1">SUMIF(Datos!$A$8:$A$65,Workings!$C66,Datos!I$8:I$64)</f>
        <v>0</v>
      </c>
      <c r="Q66" s="182">
        <f ca="1">SUMIF(Datos!$A$8:$A$65,Workings!$C66,Datos!J$8:J$64)</f>
        <v>0</v>
      </c>
      <c r="R66" s="182">
        <f ca="1">SUMIF(Datos!$A$8:$A$65,Workings!$C66,Datos!K$8:K$64)</f>
        <v>0</v>
      </c>
      <c r="S66" s="182">
        <f ca="1">SUMIF(Datos!$A$8:$A$65,Workings!$C66,Datos!L$8:L$64)</f>
        <v>0</v>
      </c>
      <c r="T66" s="182">
        <f ca="1">SUMIF(Datos!$A$8:$A$65,Workings!$C66,Datos!M$8:M$64)</f>
        <v>0</v>
      </c>
      <c r="U66" s="182">
        <f ca="1">SUMIF(Datos!$A$8:$A$65,Workings!$C66,Datos!N$8:N$64)</f>
        <v>0</v>
      </c>
      <c r="V66" s="182">
        <f ca="1">SUMIF(Datos!$A$8:$A$65,Workings!$C66,Datos!O$8:O$64)</f>
        <v>0</v>
      </c>
      <c r="W66" s="182">
        <f ca="1">SUMIF(Datos!$A$8:$A$65,Workings!$C66,Datos!P$8:P$64)</f>
        <v>0</v>
      </c>
      <c r="X66" s="182">
        <f ca="1">SUMIF(Datos!$A$8:$A$65,Workings!$C66,Datos!Q$8:Q$64)</f>
        <v>0</v>
      </c>
      <c r="Y66" s="182">
        <f ca="1">SUMIF(Datos!$A$8:$A$65,Workings!$C66,Datos!R$8:R$64)</f>
        <v>0</v>
      </c>
      <c r="Z66" s="182">
        <f ca="1">SUMIF(Datos!$A$8:$A$65,Workings!$C66,Datos!S$8:S$64)</f>
        <v>0</v>
      </c>
      <c r="AA66" s="182">
        <f ca="1">SUMIF(Datos!$A$8:$A$65,Workings!$C66,Datos!T$8:T$64)</f>
        <v>0</v>
      </c>
      <c r="AB66" s="182">
        <f ca="1">SUMIF(Datos!$A$8:$A$65,Workings!$C66,Datos!U$8:U$64)</f>
        <v>0</v>
      </c>
      <c r="AC66" s="182">
        <f ca="1">SUMIF(Datos!$A$8:$A$65,Workings!$C66,Datos!V$8:V$64)</f>
        <v>0</v>
      </c>
      <c r="AD66" s="136" t="s">
        <v>122</v>
      </c>
    </row>
    <row r="67" spans="2:30" ht="15" customHeight="1" outlineLevel="1">
      <c r="B67" s="124"/>
      <c r="C67" t="s">
        <v>131</v>
      </c>
      <c r="G67" s="36" t="s">
        <v>179</v>
      </c>
      <c r="J67" s="182">
        <f ca="1">SUMIF(Datos!$A$8:$A$65,Workings!$C67,Datos!C$8:C$64)</f>
        <v>0</v>
      </c>
      <c r="K67" s="182">
        <f ca="1">SUMIF(Datos!$A$8:$A$65,Workings!$C67,Datos!D$8:D$64)</f>
        <v>0</v>
      </c>
      <c r="L67" s="182">
        <f ca="1">SUMIF(Datos!$A$8:$A$65,Workings!$C67,Datos!E$8:E$64)</f>
        <v>0</v>
      </c>
      <c r="M67" s="182">
        <f ca="1">SUMIF(Datos!$A$8:$A$65,Workings!$C67,Datos!F$8:F$64)</f>
        <v>0</v>
      </c>
      <c r="N67" s="182">
        <f ca="1">SUMIF(Datos!$A$8:$A$65,Workings!$C67,Datos!G$8:G$64)</f>
        <v>0</v>
      </c>
      <c r="O67" s="182">
        <f ca="1">SUMIF(Datos!$A$8:$A$65,Workings!$C67,Datos!H$8:H$64)</f>
        <v>0</v>
      </c>
      <c r="P67" s="182">
        <f ca="1">SUMIF(Datos!$A$8:$A$65,Workings!$C67,Datos!I$8:I$64)</f>
        <v>0</v>
      </c>
      <c r="Q67" s="182">
        <f ca="1">SUMIF(Datos!$A$8:$A$65,Workings!$C67,Datos!J$8:J$64)</f>
        <v>0</v>
      </c>
      <c r="R67" s="182">
        <f ca="1">SUMIF(Datos!$A$8:$A$65,Workings!$C67,Datos!K$8:K$64)</f>
        <v>0</v>
      </c>
      <c r="S67" s="182">
        <f ca="1">SUMIF(Datos!$A$8:$A$65,Workings!$C67,Datos!L$8:L$64)</f>
        <v>0</v>
      </c>
      <c r="T67" s="182">
        <f ca="1">SUMIF(Datos!$A$8:$A$65,Workings!$C67,Datos!M$8:M$64)</f>
        <v>0</v>
      </c>
      <c r="U67" s="182">
        <f ca="1">SUMIF(Datos!$A$8:$A$65,Workings!$C67,Datos!N$8:N$64)</f>
        <v>0</v>
      </c>
      <c r="V67" s="182">
        <f ca="1">SUMIF(Datos!$A$8:$A$65,Workings!$C67,Datos!O$8:O$64)</f>
        <v>0</v>
      </c>
      <c r="W67" s="182">
        <f ca="1">SUMIF(Datos!$A$8:$A$65,Workings!$C67,Datos!P$8:P$64)</f>
        <v>0</v>
      </c>
      <c r="X67" s="182">
        <f ca="1">SUMIF(Datos!$A$8:$A$65,Workings!$C67,Datos!Q$8:Q$64)</f>
        <v>0</v>
      </c>
      <c r="Y67" s="182">
        <f ca="1">SUMIF(Datos!$A$8:$A$65,Workings!$C67,Datos!R$8:R$64)</f>
        <v>0</v>
      </c>
      <c r="Z67" s="182">
        <f ca="1">SUMIF(Datos!$A$8:$A$65,Workings!$C67,Datos!S$8:S$64)</f>
        <v>0</v>
      </c>
      <c r="AA67" s="182">
        <f ca="1">SUMIF(Datos!$A$8:$A$65,Workings!$C67,Datos!T$8:T$64)</f>
        <v>0</v>
      </c>
      <c r="AB67" s="182">
        <f ca="1">SUMIF(Datos!$A$8:$A$65,Workings!$C67,Datos!U$8:U$64)</f>
        <v>0</v>
      </c>
      <c r="AC67" s="182">
        <f ca="1">SUMIF(Datos!$A$8:$A$65,Workings!$C67,Datos!V$8:V$64)</f>
        <v>0</v>
      </c>
      <c r="AD67" s="136" t="s">
        <v>122</v>
      </c>
    </row>
    <row r="68" spans="2:30" ht="15" customHeight="1" outlineLevel="1">
      <c r="B68" s="124"/>
      <c r="C68" t="s">
        <v>73</v>
      </c>
      <c r="G68" s="36" t="s">
        <v>179</v>
      </c>
      <c r="J68" s="182">
        <f ca="1">SUMIF(Datos!$A$8:$A$65,Workings!$C68,Datos!C$8:C$64)</f>
        <v>0</v>
      </c>
      <c r="K68" s="182">
        <f ca="1">SUMIF(Datos!$A$8:$A$65,Workings!$C68,Datos!D$8:D$64)</f>
        <v>0</v>
      </c>
      <c r="L68" s="182">
        <f ca="1">SUMIF(Datos!$A$8:$A$65,Workings!$C68,Datos!E$8:E$64)</f>
        <v>0</v>
      </c>
      <c r="M68" s="182">
        <f ca="1">SUMIF(Datos!$A$8:$A$65,Workings!$C68,Datos!F$8:F$64)</f>
        <v>0</v>
      </c>
      <c r="N68" s="182">
        <f ca="1">SUMIF(Datos!$A$8:$A$65,Workings!$C68,Datos!G$8:G$64)</f>
        <v>0</v>
      </c>
      <c r="O68" s="182">
        <f ca="1">SUMIF(Datos!$A$8:$A$65,Workings!$C68,Datos!H$8:H$64)</f>
        <v>0</v>
      </c>
      <c r="P68" s="182">
        <f ca="1">SUMIF(Datos!$A$8:$A$65,Workings!$C68,Datos!I$8:I$64)</f>
        <v>0</v>
      </c>
      <c r="Q68" s="182">
        <f ca="1">SUMIF(Datos!$A$8:$A$65,Workings!$C68,Datos!J$8:J$64)</f>
        <v>0</v>
      </c>
      <c r="R68" s="182">
        <f ca="1">SUMIF(Datos!$A$8:$A$65,Workings!$C68,Datos!K$8:K$64)</f>
        <v>0</v>
      </c>
      <c r="S68" s="182">
        <f ca="1">SUMIF(Datos!$A$8:$A$65,Workings!$C68,Datos!L$8:L$64)</f>
        <v>0</v>
      </c>
      <c r="T68" s="182">
        <f ca="1">SUMIF(Datos!$A$8:$A$65,Workings!$C68,Datos!M$8:M$64)</f>
        <v>0</v>
      </c>
      <c r="U68" s="182">
        <f ca="1">SUMIF(Datos!$A$8:$A$65,Workings!$C68,Datos!N$8:N$64)</f>
        <v>0</v>
      </c>
      <c r="V68" s="182">
        <f ca="1">SUMIF(Datos!$A$8:$A$65,Workings!$C68,Datos!O$8:O$64)</f>
        <v>0</v>
      </c>
      <c r="W68" s="182">
        <f ca="1">SUMIF(Datos!$A$8:$A$65,Workings!$C68,Datos!P$8:P$64)</f>
        <v>0</v>
      </c>
      <c r="X68" s="182">
        <f ca="1">SUMIF(Datos!$A$8:$A$65,Workings!$C68,Datos!Q$8:Q$64)</f>
        <v>0</v>
      </c>
      <c r="Y68" s="182">
        <f ca="1">SUMIF(Datos!$A$8:$A$65,Workings!$C68,Datos!R$8:R$64)</f>
        <v>0</v>
      </c>
      <c r="Z68" s="182">
        <f ca="1">SUMIF(Datos!$A$8:$A$65,Workings!$C68,Datos!S$8:S$64)</f>
        <v>0</v>
      </c>
      <c r="AA68" s="182">
        <f ca="1">SUMIF(Datos!$A$8:$A$65,Workings!$C68,Datos!T$8:T$64)</f>
        <v>0</v>
      </c>
      <c r="AB68" s="182">
        <f ca="1">SUMIF(Datos!$A$8:$A$65,Workings!$C68,Datos!U$8:U$64)</f>
        <v>0</v>
      </c>
      <c r="AC68" s="182">
        <f ca="1">SUMIF(Datos!$A$8:$A$65,Workings!$C68,Datos!V$8:V$64)</f>
        <v>0</v>
      </c>
      <c r="AD68" s="136" t="s">
        <v>122</v>
      </c>
    </row>
    <row r="69" spans="2:30" ht="15" customHeight="1" outlineLevel="1">
      <c r="B69" s="124"/>
      <c r="C69" t="s">
        <v>74</v>
      </c>
      <c r="G69" s="36" t="s">
        <v>179</v>
      </c>
      <c r="J69" s="182">
        <f ca="1">SUMIF(Datos!$A$8:$A$65,Workings!$C69,Datos!C$8:C$64)</f>
        <v>0</v>
      </c>
      <c r="K69" s="182">
        <f ca="1">SUMIF(Datos!$A$8:$A$65,Workings!$C69,Datos!D$8:D$64)</f>
        <v>0</v>
      </c>
      <c r="L69" s="182">
        <f ca="1">SUMIF(Datos!$A$8:$A$65,Workings!$C69,Datos!E$8:E$64)</f>
        <v>0</v>
      </c>
      <c r="M69" s="182">
        <f ca="1">SUMIF(Datos!$A$8:$A$65,Workings!$C69,Datos!F$8:F$64)</f>
        <v>0</v>
      </c>
      <c r="N69" s="182">
        <f ca="1">SUMIF(Datos!$A$8:$A$65,Workings!$C69,Datos!G$8:G$64)</f>
        <v>0</v>
      </c>
      <c r="O69" s="182">
        <f ca="1">SUMIF(Datos!$A$8:$A$65,Workings!$C69,Datos!H$8:H$64)</f>
        <v>0</v>
      </c>
      <c r="P69" s="182">
        <f ca="1">SUMIF(Datos!$A$8:$A$65,Workings!$C69,Datos!I$8:I$64)</f>
        <v>0</v>
      </c>
      <c r="Q69" s="182">
        <f ca="1">SUMIF(Datos!$A$8:$A$65,Workings!$C69,Datos!J$8:J$64)</f>
        <v>0</v>
      </c>
      <c r="R69" s="182">
        <f ca="1">SUMIF(Datos!$A$8:$A$65,Workings!$C69,Datos!K$8:K$64)</f>
        <v>0</v>
      </c>
      <c r="S69" s="182">
        <f ca="1">SUMIF(Datos!$A$8:$A$65,Workings!$C69,Datos!L$8:L$64)</f>
        <v>0</v>
      </c>
      <c r="T69" s="182">
        <f ca="1">SUMIF(Datos!$A$8:$A$65,Workings!$C69,Datos!M$8:M$64)</f>
        <v>0</v>
      </c>
      <c r="U69" s="182">
        <f ca="1">SUMIF(Datos!$A$8:$A$65,Workings!$C69,Datos!N$8:N$64)</f>
        <v>0</v>
      </c>
      <c r="V69" s="182">
        <f ca="1">SUMIF(Datos!$A$8:$A$65,Workings!$C69,Datos!O$8:O$64)</f>
        <v>0</v>
      </c>
      <c r="W69" s="182">
        <f ca="1">SUMIF(Datos!$A$8:$A$65,Workings!$C69,Datos!P$8:P$64)</f>
        <v>0</v>
      </c>
      <c r="X69" s="182">
        <f ca="1">SUMIF(Datos!$A$8:$A$65,Workings!$C69,Datos!Q$8:Q$64)</f>
        <v>0</v>
      </c>
      <c r="Y69" s="182">
        <f ca="1">SUMIF(Datos!$A$8:$A$65,Workings!$C69,Datos!R$8:R$64)</f>
        <v>0</v>
      </c>
      <c r="Z69" s="182">
        <f ca="1">SUMIF(Datos!$A$8:$A$65,Workings!$C69,Datos!S$8:S$64)</f>
        <v>0</v>
      </c>
      <c r="AA69" s="182">
        <f ca="1">SUMIF(Datos!$A$8:$A$65,Workings!$C69,Datos!T$8:T$64)</f>
        <v>0</v>
      </c>
      <c r="AB69" s="182">
        <f ca="1">SUMIF(Datos!$A$8:$A$65,Workings!$C69,Datos!U$8:U$64)</f>
        <v>0</v>
      </c>
      <c r="AC69" s="182">
        <f ca="1">SUMIF(Datos!$A$8:$A$65,Workings!$C69,Datos!V$8:V$64)</f>
        <v>0</v>
      </c>
      <c r="AD69" s="136" t="s">
        <v>122</v>
      </c>
    </row>
    <row r="70" spans="2:30" ht="15" customHeight="1" outlineLevel="1">
      <c r="B70" s="124" t="s">
        <v>72</v>
      </c>
      <c r="G70" s="75" t="s">
        <v>179</v>
      </c>
      <c r="H70" s="75"/>
      <c r="I70" s="75"/>
      <c r="J70" s="182">
        <f ca="1">SUM(J66:J69)</f>
        <v>5000</v>
      </c>
      <c r="K70" s="182">
        <f t="shared" ref="K70:AC70" ca="1" si="8">SUM(K66:K69)</f>
        <v>0</v>
      </c>
      <c r="L70" s="182">
        <f t="shared" ca="1" si="8"/>
        <v>0</v>
      </c>
      <c r="M70" s="182">
        <f t="shared" ca="1" si="8"/>
        <v>0</v>
      </c>
      <c r="N70" s="182">
        <f t="shared" ca="1" si="8"/>
        <v>0</v>
      </c>
      <c r="O70" s="182">
        <f t="shared" ca="1" si="8"/>
        <v>0</v>
      </c>
      <c r="P70" s="182">
        <f t="shared" ca="1" si="8"/>
        <v>0</v>
      </c>
      <c r="Q70" s="182">
        <f t="shared" ca="1" si="8"/>
        <v>0</v>
      </c>
      <c r="R70" s="182">
        <f t="shared" ca="1" si="8"/>
        <v>0</v>
      </c>
      <c r="S70" s="182">
        <f t="shared" ca="1" si="8"/>
        <v>0</v>
      </c>
      <c r="T70" s="182">
        <f t="shared" ca="1" si="8"/>
        <v>0</v>
      </c>
      <c r="U70" s="182">
        <f t="shared" ca="1" si="8"/>
        <v>0</v>
      </c>
      <c r="V70" s="182">
        <f t="shared" ca="1" si="8"/>
        <v>0</v>
      </c>
      <c r="W70" s="182">
        <f t="shared" ca="1" si="8"/>
        <v>0</v>
      </c>
      <c r="X70" s="182">
        <f t="shared" ca="1" si="8"/>
        <v>0</v>
      </c>
      <c r="Y70" s="182">
        <f t="shared" ca="1" si="8"/>
        <v>0</v>
      </c>
      <c r="Z70" s="182">
        <f t="shared" ca="1" si="8"/>
        <v>0</v>
      </c>
      <c r="AA70" s="182">
        <f t="shared" ca="1" si="8"/>
        <v>0</v>
      </c>
      <c r="AB70" s="182">
        <f t="shared" ca="1" si="8"/>
        <v>0</v>
      </c>
      <c r="AC70" s="182">
        <f t="shared" ca="1" si="8"/>
        <v>0</v>
      </c>
      <c r="AD70" s="136" t="s">
        <v>122</v>
      </c>
    </row>
    <row r="71" spans="2:30" ht="15" customHeight="1" outlineLevel="1">
      <c r="B71" s="124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36" t="s">
        <v>122</v>
      </c>
    </row>
    <row r="72" spans="2:30" ht="15" customHeight="1" outlineLevel="1">
      <c r="C72" t="s">
        <v>128</v>
      </c>
      <c r="G72" s="36" t="s">
        <v>179</v>
      </c>
      <c r="J72" s="182">
        <f ca="1">SUMIF(Datos!$A$8:$A$65,Workings!$C72,Datos!C$8:C$64)</f>
        <v>0</v>
      </c>
      <c r="K72" s="182">
        <f ca="1">SUMIF(Datos!$A$8:$A$65,Workings!$C72,Datos!D$8:D$64)</f>
        <v>0</v>
      </c>
      <c r="L72" s="182">
        <f ca="1">SUMIF(Datos!$A$8:$A$65,Workings!$C72,Datos!E$8:E$64)</f>
        <v>0</v>
      </c>
      <c r="M72" s="182">
        <f ca="1">SUMIF(Datos!$A$8:$A$65,Workings!$C72,Datos!F$8:F$64)</f>
        <v>0</v>
      </c>
      <c r="N72" s="182">
        <f ca="1">SUMIF(Datos!$A$8:$A$65,Workings!$C72,Datos!G$8:G$64)</f>
        <v>0</v>
      </c>
      <c r="O72" s="182">
        <f ca="1">SUMIF(Datos!$A$8:$A$65,Workings!$C72,Datos!H$8:H$64)</f>
        <v>0</v>
      </c>
      <c r="P72" s="182">
        <f ca="1">SUMIF(Datos!$A$8:$A$65,Workings!$C72,Datos!I$8:I$64)</f>
        <v>0</v>
      </c>
      <c r="Q72" s="182">
        <f ca="1">SUMIF(Datos!$A$8:$A$65,Workings!$C72,Datos!J$8:J$64)</f>
        <v>0</v>
      </c>
      <c r="R72" s="182">
        <f ca="1">SUMIF(Datos!$A$8:$A$65,Workings!$C72,Datos!K$8:K$64)</f>
        <v>0</v>
      </c>
      <c r="S72" s="182">
        <f ca="1">SUMIF(Datos!$A$8:$A$65,Workings!$C72,Datos!L$8:L$64)</f>
        <v>0</v>
      </c>
      <c r="T72" s="182">
        <f ca="1">SUMIF(Datos!$A$8:$A$65,Workings!$C72,Datos!M$8:M$64)</f>
        <v>0</v>
      </c>
      <c r="U72" s="182">
        <f ca="1">SUMIF(Datos!$A$8:$A$65,Workings!$C72,Datos!N$8:N$64)</f>
        <v>0</v>
      </c>
      <c r="V72" s="182">
        <f ca="1">SUMIF(Datos!$A$8:$A$65,Workings!$C72,Datos!O$8:O$64)</f>
        <v>0</v>
      </c>
      <c r="W72" s="182">
        <f ca="1">SUMIF(Datos!$A$8:$A$65,Workings!$C72,Datos!P$8:P$64)</f>
        <v>0</v>
      </c>
      <c r="X72" s="182">
        <f ca="1">SUMIF(Datos!$A$8:$A$65,Workings!$C72,Datos!Q$8:Q$64)</f>
        <v>0</v>
      </c>
      <c r="Y72" s="182">
        <f ca="1">SUMIF(Datos!$A$8:$A$65,Workings!$C72,Datos!R$8:R$64)</f>
        <v>0</v>
      </c>
      <c r="Z72" s="182">
        <f ca="1">SUMIF(Datos!$A$8:$A$65,Workings!$C72,Datos!S$8:S$64)</f>
        <v>0</v>
      </c>
      <c r="AA72" s="182">
        <f ca="1">SUMIF(Datos!$A$8:$A$65,Workings!$C72,Datos!T$8:T$64)</f>
        <v>0</v>
      </c>
      <c r="AB72" s="182">
        <f ca="1">SUMIF(Datos!$A$8:$A$65,Workings!$C72,Datos!U$8:U$64)</f>
        <v>0</v>
      </c>
      <c r="AC72" s="182">
        <f ca="1">SUMIF(Datos!$A$8:$A$65,Workings!$C72,Datos!V$8:V$64)</f>
        <v>0</v>
      </c>
      <c r="AD72" s="136" t="s">
        <v>122</v>
      </c>
    </row>
    <row r="73" spans="2:30" ht="15" customHeight="1" outlineLevel="1">
      <c r="C73" t="s">
        <v>76</v>
      </c>
      <c r="G73" s="36" t="s">
        <v>179</v>
      </c>
      <c r="J73" s="182">
        <f ca="1">SUMIF(Datos!$A$8:$A$65,Workings!$C73,Datos!C$8:C$64)</f>
        <v>0</v>
      </c>
      <c r="K73" s="182">
        <f ca="1">SUMIF(Datos!$A$8:$A$65,Workings!$C73,Datos!D$8:D$64)</f>
        <v>0</v>
      </c>
      <c r="L73" s="182">
        <f ca="1">SUMIF(Datos!$A$8:$A$65,Workings!$C73,Datos!E$8:E$64)</f>
        <v>0</v>
      </c>
      <c r="M73" s="182">
        <f ca="1">SUMIF(Datos!$A$8:$A$65,Workings!$C73,Datos!F$8:F$64)</f>
        <v>0</v>
      </c>
      <c r="N73" s="182">
        <f ca="1">SUMIF(Datos!$A$8:$A$65,Workings!$C73,Datos!G$8:G$64)</f>
        <v>0</v>
      </c>
      <c r="O73" s="182">
        <f ca="1">SUMIF(Datos!$A$8:$A$65,Workings!$C73,Datos!H$8:H$64)</f>
        <v>0</v>
      </c>
      <c r="P73" s="182">
        <f ca="1">SUMIF(Datos!$A$8:$A$65,Workings!$C73,Datos!I$8:I$64)</f>
        <v>0</v>
      </c>
      <c r="Q73" s="182">
        <f ca="1">SUMIF(Datos!$A$8:$A$65,Workings!$C73,Datos!J$8:J$64)</f>
        <v>0</v>
      </c>
      <c r="R73" s="182">
        <f ca="1">SUMIF(Datos!$A$8:$A$65,Workings!$C73,Datos!K$8:K$64)</f>
        <v>0</v>
      </c>
      <c r="S73" s="182">
        <f ca="1">SUMIF(Datos!$A$8:$A$65,Workings!$C73,Datos!L$8:L$64)</f>
        <v>0</v>
      </c>
      <c r="T73" s="182">
        <f ca="1">SUMIF(Datos!$A$8:$A$65,Workings!$C73,Datos!M$8:M$64)</f>
        <v>0</v>
      </c>
      <c r="U73" s="182">
        <f ca="1">SUMIF(Datos!$A$8:$A$65,Workings!$C73,Datos!N$8:N$64)</f>
        <v>0</v>
      </c>
      <c r="V73" s="182">
        <f ca="1">SUMIF(Datos!$A$8:$A$65,Workings!$C73,Datos!O$8:O$64)</f>
        <v>0</v>
      </c>
      <c r="W73" s="182">
        <f ca="1">SUMIF(Datos!$A$8:$A$65,Workings!$C73,Datos!P$8:P$64)</f>
        <v>0</v>
      </c>
      <c r="X73" s="182">
        <f ca="1">SUMIF(Datos!$A$8:$A$65,Workings!$C73,Datos!Q$8:Q$64)</f>
        <v>0</v>
      </c>
      <c r="Y73" s="182">
        <f ca="1">SUMIF(Datos!$A$8:$A$65,Workings!$C73,Datos!R$8:R$64)</f>
        <v>0</v>
      </c>
      <c r="Z73" s="182">
        <f ca="1">SUMIF(Datos!$A$8:$A$65,Workings!$C73,Datos!S$8:S$64)</f>
        <v>0</v>
      </c>
      <c r="AA73" s="182">
        <f ca="1">SUMIF(Datos!$A$8:$A$65,Workings!$C73,Datos!T$8:T$64)</f>
        <v>0</v>
      </c>
      <c r="AB73" s="182">
        <f ca="1">SUMIF(Datos!$A$8:$A$65,Workings!$C73,Datos!U$8:U$64)</f>
        <v>0</v>
      </c>
      <c r="AC73" s="182">
        <f ca="1">SUMIF(Datos!$A$8:$A$65,Workings!$C73,Datos!V$8:V$64)</f>
        <v>0</v>
      </c>
      <c r="AD73" s="136" t="s">
        <v>122</v>
      </c>
    </row>
    <row r="74" spans="2:30" ht="15" customHeight="1" outlineLevel="1">
      <c r="C74" t="s">
        <v>77</v>
      </c>
      <c r="G74" s="36" t="s">
        <v>179</v>
      </c>
      <c r="J74" s="182">
        <f ca="1">SUMIF(Datos!$A$8:$A$65,Workings!$C74,Datos!C$8:C$64)</f>
        <v>0</v>
      </c>
      <c r="K74" s="182">
        <f ca="1">SUMIF(Datos!$A$8:$A$65,Workings!$C74,Datos!D$8:D$64)</f>
        <v>0</v>
      </c>
      <c r="L74" s="182">
        <f ca="1">SUMIF(Datos!$A$8:$A$65,Workings!$C74,Datos!E$8:E$64)</f>
        <v>0</v>
      </c>
      <c r="M74" s="182">
        <f ca="1">SUMIF(Datos!$A$8:$A$65,Workings!$C74,Datos!F$8:F$64)</f>
        <v>0</v>
      </c>
      <c r="N74" s="182">
        <f ca="1">SUMIF(Datos!$A$8:$A$65,Workings!$C74,Datos!G$8:G$64)</f>
        <v>0</v>
      </c>
      <c r="O74" s="182">
        <f ca="1">SUMIF(Datos!$A$8:$A$65,Workings!$C74,Datos!H$8:H$64)</f>
        <v>0</v>
      </c>
      <c r="P74" s="182">
        <f ca="1">SUMIF(Datos!$A$8:$A$65,Workings!$C74,Datos!I$8:I$64)</f>
        <v>0</v>
      </c>
      <c r="Q74" s="182">
        <f ca="1">SUMIF(Datos!$A$8:$A$65,Workings!$C74,Datos!J$8:J$64)</f>
        <v>0</v>
      </c>
      <c r="R74" s="182">
        <f ca="1">SUMIF(Datos!$A$8:$A$65,Workings!$C74,Datos!K$8:K$64)</f>
        <v>0</v>
      </c>
      <c r="S74" s="182">
        <f ca="1">SUMIF(Datos!$A$8:$A$65,Workings!$C74,Datos!L$8:L$64)</f>
        <v>0</v>
      </c>
      <c r="T74" s="182">
        <f ca="1">SUMIF(Datos!$A$8:$A$65,Workings!$C74,Datos!M$8:M$64)</f>
        <v>0</v>
      </c>
      <c r="U74" s="182">
        <f ca="1">SUMIF(Datos!$A$8:$A$65,Workings!$C74,Datos!N$8:N$64)</f>
        <v>0</v>
      </c>
      <c r="V74" s="182">
        <f ca="1">SUMIF(Datos!$A$8:$A$65,Workings!$C74,Datos!O$8:O$64)</f>
        <v>0</v>
      </c>
      <c r="W74" s="182">
        <f ca="1">SUMIF(Datos!$A$8:$A$65,Workings!$C74,Datos!P$8:P$64)</f>
        <v>0</v>
      </c>
      <c r="X74" s="182">
        <f ca="1">SUMIF(Datos!$A$8:$A$65,Workings!$C74,Datos!Q$8:Q$64)</f>
        <v>0</v>
      </c>
      <c r="Y74" s="182">
        <f ca="1">SUMIF(Datos!$A$8:$A$65,Workings!$C74,Datos!R$8:R$64)</f>
        <v>0</v>
      </c>
      <c r="Z74" s="182">
        <f ca="1">SUMIF(Datos!$A$8:$A$65,Workings!$C74,Datos!S$8:S$64)</f>
        <v>0</v>
      </c>
      <c r="AA74" s="182">
        <f ca="1">SUMIF(Datos!$A$8:$A$65,Workings!$C74,Datos!T$8:T$64)</f>
        <v>0</v>
      </c>
      <c r="AB74" s="182">
        <f ca="1">SUMIF(Datos!$A$8:$A$65,Workings!$C74,Datos!U$8:U$64)</f>
        <v>0</v>
      </c>
      <c r="AC74" s="182">
        <f ca="1">SUMIF(Datos!$A$8:$A$65,Workings!$C74,Datos!V$8:V$64)</f>
        <v>0</v>
      </c>
      <c r="AD74" s="136" t="s">
        <v>122</v>
      </c>
    </row>
    <row r="75" spans="2:30" ht="15" customHeight="1" outlineLevel="1">
      <c r="B75" s="124" t="s">
        <v>75</v>
      </c>
      <c r="G75" s="75" t="s">
        <v>179</v>
      </c>
      <c r="H75" s="75"/>
      <c r="I75" s="75"/>
      <c r="J75" s="182">
        <f ca="1">SUM(J72:J74)</f>
        <v>0</v>
      </c>
      <c r="K75" s="182">
        <f t="shared" ref="K75:AC75" ca="1" si="9">SUM(K72:K74)</f>
        <v>0</v>
      </c>
      <c r="L75" s="182">
        <f t="shared" ca="1" si="9"/>
        <v>0</v>
      </c>
      <c r="M75" s="182">
        <f t="shared" ca="1" si="9"/>
        <v>0</v>
      </c>
      <c r="N75" s="182">
        <f t="shared" ca="1" si="9"/>
        <v>0</v>
      </c>
      <c r="O75" s="182">
        <f t="shared" ca="1" si="9"/>
        <v>0</v>
      </c>
      <c r="P75" s="182">
        <f t="shared" ca="1" si="9"/>
        <v>0</v>
      </c>
      <c r="Q75" s="182">
        <f t="shared" ca="1" si="9"/>
        <v>0</v>
      </c>
      <c r="R75" s="182">
        <f t="shared" ca="1" si="9"/>
        <v>0</v>
      </c>
      <c r="S75" s="182">
        <f t="shared" ca="1" si="9"/>
        <v>0</v>
      </c>
      <c r="T75" s="182">
        <f t="shared" ca="1" si="9"/>
        <v>0</v>
      </c>
      <c r="U75" s="182">
        <f t="shared" ca="1" si="9"/>
        <v>0</v>
      </c>
      <c r="V75" s="182">
        <f t="shared" ca="1" si="9"/>
        <v>0</v>
      </c>
      <c r="W75" s="182">
        <f t="shared" ca="1" si="9"/>
        <v>0</v>
      </c>
      <c r="X75" s="182">
        <f t="shared" ca="1" si="9"/>
        <v>0</v>
      </c>
      <c r="Y75" s="182">
        <f t="shared" ca="1" si="9"/>
        <v>0</v>
      </c>
      <c r="Z75" s="182">
        <f t="shared" ca="1" si="9"/>
        <v>0</v>
      </c>
      <c r="AA75" s="182">
        <f t="shared" ca="1" si="9"/>
        <v>0</v>
      </c>
      <c r="AB75" s="182">
        <f t="shared" ca="1" si="9"/>
        <v>0</v>
      </c>
      <c r="AC75" s="182">
        <f t="shared" ca="1" si="9"/>
        <v>0</v>
      </c>
      <c r="AD75" s="136" t="s">
        <v>122</v>
      </c>
    </row>
    <row r="76" spans="2:30" ht="15" customHeight="1" outlineLevel="1"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36" t="s">
        <v>122</v>
      </c>
    </row>
    <row r="77" spans="2:30" ht="15" customHeight="1" outlineLevel="1">
      <c r="B77" s="124" t="s">
        <v>81</v>
      </c>
      <c r="G77" s="75" t="s">
        <v>179</v>
      </c>
      <c r="H77" s="75"/>
      <c r="I77" s="75"/>
      <c r="J77" s="182">
        <f ca="1">+J75+J70+J64</f>
        <v>10000</v>
      </c>
      <c r="K77" s="182">
        <f t="shared" ref="K77:AC77" ca="1" si="10">+K75+K70+K64</f>
        <v>0</v>
      </c>
      <c r="L77" s="182">
        <f t="shared" ca="1" si="10"/>
        <v>0</v>
      </c>
      <c r="M77" s="182">
        <f t="shared" ca="1" si="10"/>
        <v>0</v>
      </c>
      <c r="N77" s="182">
        <f t="shared" ca="1" si="10"/>
        <v>0</v>
      </c>
      <c r="O77" s="182">
        <f t="shared" ca="1" si="10"/>
        <v>0</v>
      </c>
      <c r="P77" s="182">
        <f t="shared" ca="1" si="10"/>
        <v>0</v>
      </c>
      <c r="Q77" s="182">
        <f t="shared" ca="1" si="10"/>
        <v>0</v>
      </c>
      <c r="R77" s="182">
        <f t="shared" ca="1" si="10"/>
        <v>0</v>
      </c>
      <c r="S77" s="182">
        <f t="shared" ca="1" si="10"/>
        <v>0</v>
      </c>
      <c r="T77" s="182">
        <f t="shared" ca="1" si="10"/>
        <v>0</v>
      </c>
      <c r="U77" s="182">
        <f t="shared" ca="1" si="10"/>
        <v>0</v>
      </c>
      <c r="V77" s="182">
        <f t="shared" ca="1" si="10"/>
        <v>0</v>
      </c>
      <c r="W77" s="182">
        <f t="shared" ca="1" si="10"/>
        <v>0</v>
      </c>
      <c r="X77" s="182">
        <f t="shared" ca="1" si="10"/>
        <v>0</v>
      </c>
      <c r="Y77" s="182">
        <f t="shared" ca="1" si="10"/>
        <v>0</v>
      </c>
      <c r="Z77" s="182">
        <f t="shared" ca="1" si="10"/>
        <v>0</v>
      </c>
      <c r="AA77" s="182">
        <f t="shared" ca="1" si="10"/>
        <v>0</v>
      </c>
      <c r="AB77" s="182">
        <f t="shared" ca="1" si="10"/>
        <v>0</v>
      </c>
      <c r="AC77" s="182">
        <f t="shared" ca="1" si="10"/>
        <v>0</v>
      </c>
      <c r="AD77" s="136" t="s">
        <v>122</v>
      </c>
    </row>
    <row r="78" spans="2:30" ht="15" customHeight="1">
      <c r="G78" s="36" t="s">
        <v>28</v>
      </c>
      <c r="H78" s="36">
        <f ca="1">SUM(J78:AC78)</f>
        <v>0</v>
      </c>
      <c r="J78" s="182">
        <f ca="1">IF(J77=J57,0,1)</f>
        <v>0</v>
      </c>
      <c r="K78" s="182">
        <f t="shared" ref="K78:AC78" ca="1" si="11">IF(K77=K57,0,1)</f>
        <v>0</v>
      </c>
      <c r="L78" s="182">
        <f t="shared" ca="1" si="11"/>
        <v>0</v>
      </c>
      <c r="M78" s="182">
        <f t="shared" ca="1" si="11"/>
        <v>0</v>
      </c>
      <c r="N78" s="182">
        <f t="shared" ca="1" si="11"/>
        <v>0</v>
      </c>
      <c r="O78" s="182">
        <f t="shared" ca="1" si="11"/>
        <v>0</v>
      </c>
      <c r="P78" s="182">
        <f t="shared" ca="1" si="11"/>
        <v>0</v>
      </c>
      <c r="Q78" s="182">
        <f t="shared" ca="1" si="11"/>
        <v>0</v>
      </c>
      <c r="R78" s="182">
        <f t="shared" ca="1" si="11"/>
        <v>0</v>
      </c>
      <c r="S78" s="182">
        <f t="shared" ca="1" si="11"/>
        <v>0</v>
      </c>
      <c r="T78" s="182">
        <f t="shared" ca="1" si="11"/>
        <v>0</v>
      </c>
      <c r="U78" s="182">
        <f t="shared" ca="1" si="11"/>
        <v>0</v>
      </c>
      <c r="V78" s="182">
        <f t="shared" ca="1" si="11"/>
        <v>0</v>
      </c>
      <c r="W78" s="182">
        <f t="shared" ca="1" si="11"/>
        <v>0</v>
      </c>
      <c r="X78" s="182">
        <f t="shared" ca="1" si="11"/>
        <v>0</v>
      </c>
      <c r="Y78" s="182">
        <f t="shared" ca="1" si="11"/>
        <v>0</v>
      </c>
      <c r="Z78" s="182">
        <f t="shared" ca="1" si="11"/>
        <v>0</v>
      </c>
      <c r="AA78" s="182">
        <f t="shared" ca="1" si="11"/>
        <v>0</v>
      </c>
      <c r="AB78" s="182">
        <f t="shared" ca="1" si="11"/>
        <v>0</v>
      </c>
      <c r="AC78" s="182">
        <f t="shared" ca="1" si="11"/>
        <v>0</v>
      </c>
      <c r="AD78" s="136" t="s">
        <v>122</v>
      </c>
    </row>
    <row r="79" spans="2:30" ht="15" customHeight="1"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36" t="s">
        <v>122</v>
      </c>
    </row>
    <row r="80" spans="2:30" ht="15" customHeight="1">
      <c r="B80" s="24" t="s">
        <v>180</v>
      </c>
      <c r="G80" s="36" t="s">
        <v>179</v>
      </c>
      <c r="J80" s="182">
        <f ca="1">IF(J82=1,+J54-I54,0)</f>
        <v>2000</v>
      </c>
      <c r="K80" s="182">
        <f t="shared" ref="K80:AC80" si="12">IF(K82=1,+K54-J54,0)</f>
        <v>0</v>
      </c>
      <c r="L80" s="182">
        <f t="shared" si="12"/>
        <v>0</v>
      </c>
      <c r="M80" s="182">
        <f t="shared" si="12"/>
        <v>0</v>
      </c>
      <c r="N80" s="182">
        <f t="shared" si="12"/>
        <v>0</v>
      </c>
      <c r="O80" s="182">
        <f t="shared" si="12"/>
        <v>0</v>
      </c>
      <c r="P80" s="182">
        <f t="shared" si="12"/>
        <v>0</v>
      </c>
      <c r="Q80" s="182">
        <f t="shared" si="12"/>
        <v>0</v>
      </c>
      <c r="R80" s="182">
        <f t="shared" si="12"/>
        <v>0</v>
      </c>
      <c r="S80" s="182">
        <f t="shared" si="12"/>
        <v>0</v>
      </c>
      <c r="T80" s="182">
        <f t="shared" si="12"/>
        <v>0</v>
      </c>
      <c r="U80" s="182">
        <f t="shared" si="12"/>
        <v>0</v>
      </c>
      <c r="V80" s="182">
        <f t="shared" si="12"/>
        <v>0</v>
      </c>
      <c r="W80" s="182">
        <f t="shared" si="12"/>
        <v>0</v>
      </c>
      <c r="X80" s="182">
        <f t="shared" si="12"/>
        <v>0</v>
      </c>
      <c r="Y80" s="182">
        <f t="shared" si="12"/>
        <v>0</v>
      </c>
      <c r="Z80" s="182">
        <f t="shared" si="12"/>
        <v>0</v>
      </c>
      <c r="AA80" s="182">
        <f t="shared" si="12"/>
        <v>0</v>
      </c>
      <c r="AB80" s="182">
        <f t="shared" si="12"/>
        <v>0</v>
      </c>
      <c r="AC80" s="182">
        <f t="shared" si="12"/>
        <v>0</v>
      </c>
      <c r="AD80" s="136" t="s">
        <v>122</v>
      </c>
    </row>
    <row r="81" spans="1:30" ht="15" customHeight="1"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36" t="s">
        <v>122</v>
      </c>
    </row>
    <row r="82" spans="1:30" ht="15" customHeight="1">
      <c r="B82" s="34"/>
      <c r="E82" s="4" t="str">
        <f>Time_hipotesis!E27</f>
        <v>Periodo Histórico</v>
      </c>
      <c r="F82" s="4"/>
      <c r="G82" s="4" t="str">
        <f>Time_hipotesis!G27</f>
        <v>Flag</v>
      </c>
      <c r="H82" s="4">
        <f>Time_hipotesis!H27</f>
        <v>1</v>
      </c>
      <c r="I82" s="4"/>
      <c r="J82" s="182">
        <f>Time_hipotesis!J27</f>
        <v>1</v>
      </c>
      <c r="K82" s="182">
        <f>Time_hipotesis!K27</f>
        <v>0</v>
      </c>
      <c r="L82" s="182">
        <f>Time_hipotesis!L27</f>
        <v>0</v>
      </c>
      <c r="M82" s="182">
        <f>Time_hipotesis!M27</f>
        <v>0</v>
      </c>
      <c r="N82" s="182">
        <f>Time_hipotesis!N27</f>
        <v>0</v>
      </c>
      <c r="O82" s="182">
        <f>Time_hipotesis!O27</f>
        <v>0</v>
      </c>
      <c r="P82" s="182">
        <f>Time_hipotesis!P27</f>
        <v>0</v>
      </c>
      <c r="Q82" s="182">
        <f>Time_hipotesis!Q27</f>
        <v>0</v>
      </c>
      <c r="R82" s="182">
        <f>Time_hipotesis!R27</f>
        <v>0</v>
      </c>
      <c r="S82" s="182">
        <f>Time_hipotesis!S27</f>
        <v>0</v>
      </c>
      <c r="T82" s="182">
        <f>Time_hipotesis!T27</f>
        <v>0</v>
      </c>
      <c r="U82" s="182">
        <f>Time_hipotesis!U27</f>
        <v>0</v>
      </c>
      <c r="V82" s="182">
        <f>Time_hipotesis!V27</f>
        <v>0</v>
      </c>
      <c r="W82" s="182">
        <f>Time_hipotesis!W27</f>
        <v>0</v>
      </c>
      <c r="X82" s="182">
        <f>Time_hipotesis!X27</f>
        <v>0</v>
      </c>
      <c r="Y82" s="182">
        <f>Time_hipotesis!Y27</f>
        <v>0</v>
      </c>
      <c r="Z82" s="182">
        <f>Time_hipotesis!Z27</f>
        <v>0</v>
      </c>
      <c r="AA82" s="182">
        <f>Time_hipotesis!AA27</f>
        <v>0</v>
      </c>
      <c r="AB82" s="182">
        <f>Time_hipotesis!AB27</f>
        <v>0</v>
      </c>
      <c r="AC82" s="182">
        <f>Time_hipotesis!AC27</f>
        <v>0</v>
      </c>
      <c r="AD82" s="136" t="s">
        <v>122</v>
      </c>
    </row>
    <row r="83" spans="1:30" ht="15" customHeight="1">
      <c r="B83" s="34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36" t="s">
        <v>122</v>
      </c>
    </row>
    <row r="84" spans="1:30" ht="15" customHeight="1">
      <c r="A84" s="34" t="s">
        <v>102</v>
      </c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36" t="s">
        <v>122</v>
      </c>
    </row>
    <row r="85" spans="1:30" ht="15" customHeight="1">
      <c r="C85" s="36" t="s">
        <v>89</v>
      </c>
      <c r="G85" s="36" t="s">
        <v>179</v>
      </c>
      <c r="J85" s="182">
        <f ca="1">IF(J82=1,J22,0)</f>
        <v>0</v>
      </c>
      <c r="K85" s="182">
        <f t="shared" ref="K85:AC85" si="13">IF(K82=1,K22,0)</f>
        <v>0</v>
      </c>
      <c r="L85" s="182">
        <f t="shared" si="13"/>
        <v>0</v>
      </c>
      <c r="M85" s="182">
        <f t="shared" si="13"/>
        <v>0</v>
      </c>
      <c r="N85" s="182">
        <f t="shared" si="13"/>
        <v>0</v>
      </c>
      <c r="O85" s="182">
        <f t="shared" si="13"/>
        <v>0</v>
      </c>
      <c r="P85" s="182">
        <f t="shared" si="13"/>
        <v>0</v>
      </c>
      <c r="Q85" s="182">
        <f t="shared" si="13"/>
        <v>0</v>
      </c>
      <c r="R85" s="182">
        <f t="shared" si="13"/>
        <v>0</v>
      </c>
      <c r="S85" s="182">
        <f t="shared" si="13"/>
        <v>0</v>
      </c>
      <c r="T85" s="182">
        <f t="shared" si="13"/>
        <v>0</v>
      </c>
      <c r="U85" s="182">
        <f t="shared" si="13"/>
        <v>0</v>
      </c>
      <c r="V85" s="182">
        <f t="shared" si="13"/>
        <v>0</v>
      </c>
      <c r="W85" s="182">
        <f t="shared" si="13"/>
        <v>0</v>
      </c>
      <c r="X85" s="182">
        <f t="shared" si="13"/>
        <v>0</v>
      </c>
      <c r="Y85" s="182">
        <f t="shared" si="13"/>
        <v>0</v>
      </c>
      <c r="Z85" s="182">
        <f t="shared" si="13"/>
        <v>0</v>
      </c>
      <c r="AA85" s="182">
        <f t="shared" si="13"/>
        <v>0</v>
      </c>
      <c r="AB85" s="182">
        <f t="shared" si="13"/>
        <v>0</v>
      </c>
      <c r="AC85" s="182">
        <f t="shared" si="13"/>
        <v>0</v>
      </c>
      <c r="AD85" s="136" t="s">
        <v>122</v>
      </c>
    </row>
    <row r="86" spans="1:30" ht="15" customHeight="1">
      <c r="C86" s="36" t="s">
        <v>90</v>
      </c>
      <c r="F86" s="36" t="s">
        <v>103</v>
      </c>
      <c r="G86" s="36" t="s">
        <v>179</v>
      </c>
      <c r="J86" s="182">
        <f ca="1">IF(J82=1,-J36,0)</f>
        <v>0</v>
      </c>
      <c r="K86" s="182">
        <f t="shared" ref="K86:AC86" si="14">IF(K82=1,-K36,0)</f>
        <v>0</v>
      </c>
      <c r="L86" s="182">
        <f t="shared" si="14"/>
        <v>0</v>
      </c>
      <c r="M86" s="182">
        <f t="shared" si="14"/>
        <v>0</v>
      </c>
      <c r="N86" s="182">
        <f t="shared" si="14"/>
        <v>0</v>
      </c>
      <c r="O86" s="182">
        <f t="shared" si="14"/>
        <v>0</v>
      </c>
      <c r="P86" s="182">
        <f t="shared" si="14"/>
        <v>0</v>
      </c>
      <c r="Q86" s="182">
        <f t="shared" si="14"/>
        <v>0</v>
      </c>
      <c r="R86" s="182">
        <f t="shared" si="14"/>
        <v>0</v>
      </c>
      <c r="S86" s="182">
        <f t="shared" si="14"/>
        <v>0</v>
      </c>
      <c r="T86" s="182">
        <f t="shared" si="14"/>
        <v>0</v>
      </c>
      <c r="U86" s="182">
        <f t="shared" si="14"/>
        <v>0</v>
      </c>
      <c r="V86" s="182">
        <f t="shared" si="14"/>
        <v>0</v>
      </c>
      <c r="W86" s="182">
        <f t="shared" si="14"/>
        <v>0</v>
      </c>
      <c r="X86" s="182">
        <f t="shared" si="14"/>
        <v>0</v>
      </c>
      <c r="Y86" s="182">
        <f t="shared" si="14"/>
        <v>0</v>
      </c>
      <c r="Z86" s="182">
        <f t="shared" si="14"/>
        <v>0</v>
      </c>
      <c r="AA86" s="182">
        <f t="shared" si="14"/>
        <v>0</v>
      </c>
      <c r="AB86" s="182">
        <f t="shared" si="14"/>
        <v>0</v>
      </c>
      <c r="AC86" s="182">
        <f t="shared" si="14"/>
        <v>0</v>
      </c>
      <c r="AD86" s="136" t="s">
        <v>122</v>
      </c>
    </row>
    <row r="87" spans="1:30" ht="15" customHeight="1">
      <c r="C87" s="36" t="s">
        <v>67</v>
      </c>
      <c r="F87" s="36" t="s">
        <v>103</v>
      </c>
      <c r="G87" s="36" t="s">
        <v>179</v>
      </c>
      <c r="J87" s="182">
        <f ca="1">IF(J82=1,J67-I67+J68-I68,0)</f>
        <v>0</v>
      </c>
      <c r="K87" s="182">
        <f t="shared" ref="K87:AC87" si="15">IF(K82=1,K67-J67+K68-J68,0)</f>
        <v>0</v>
      </c>
      <c r="L87" s="182">
        <f t="shared" si="15"/>
        <v>0</v>
      </c>
      <c r="M87" s="182">
        <f t="shared" si="15"/>
        <v>0</v>
      </c>
      <c r="N87" s="182">
        <f t="shared" si="15"/>
        <v>0</v>
      </c>
      <c r="O87" s="182">
        <f t="shared" si="15"/>
        <v>0</v>
      </c>
      <c r="P87" s="182">
        <f t="shared" si="15"/>
        <v>0</v>
      </c>
      <c r="Q87" s="182">
        <f t="shared" si="15"/>
        <v>0</v>
      </c>
      <c r="R87" s="182">
        <f t="shared" si="15"/>
        <v>0</v>
      </c>
      <c r="S87" s="182">
        <f t="shared" si="15"/>
        <v>0</v>
      </c>
      <c r="T87" s="182">
        <f t="shared" si="15"/>
        <v>0</v>
      </c>
      <c r="U87" s="182">
        <f t="shared" si="15"/>
        <v>0</v>
      </c>
      <c r="V87" s="182">
        <f t="shared" si="15"/>
        <v>0</v>
      </c>
      <c r="W87" s="182">
        <f t="shared" si="15"/>
        <v>0</v>
      </c>
      <c r="X87" s="182">
        <f t="shared" si="15"/>
        <v>0</v>
      </c>
      <c r="Y87" s="182">
        <f t="shared" si="15"/>
        <v>0</v>
      </c>
      <c r="Z87" s="182">
        <f t="shared" si="15"/>
        <v>0</v>
      </c>
      <c r="AA87" s="182">
        <f t="shared" si="15"/>
        <v>0</v>
      </c>
      <c r="AB87" s="182">
        <f t="shared" si="15"/>
        <v>0</v>
      </c>
      <c r="AC87" s="182">
        <f t="shared" si="15"/>
        <v>0</v>
      </c>
      <c r="AD87" s="136" t="s">
        <v>122</v>
      </c>
    </row>
    <row r="88" spans="1:30" ht="15" customHeight="1">
      <c r="C88" s="36" t="s">
        <v>91</v>
      </c>
      <c r="G88" s="36" t="s">
        <v>179</v>
      </c>
      <c r="J88" s="182">
        <f ca="1">IF(J82=1,SUM(I50:I52)-SUM(J50:J52)+SUM(J73:J74)-SUM(I73:I74),0)</f>
        <v>0</v>
      </c>
      <c r="K88" s="182">
        <f t="shared" ref="K88:AC88" si="16">IF(K82=1,SUM(J50:J52)-SUM(K50:K52)+SUM(K73:K74)-SUM(J73:J74),0)</f>
        <v>0</v>
      </c>
      <c r="L88" s="182">
        <f t="shared" si="16"/>
        <v>0</v>
      </c>
      <c r="M88" s="182">
        <f t="shared" si="16"/>
        <v>0</v>
      </c>
      <c r="N88" s="182">
        <f t="shared" si="16"/>
        <v>0</v>
      </c>
      <c r="O88" s="182">
        <f t="shared" si="16"/>
        <v>0</v>
      </c>
      <c r="P88" s="182">
        <f t="shared" si="16"/>
        <v>0</v>
      </c>
      <c r="Q88" s="182">
        <f t="shared" si="16"/>
        <v>0</v>
      </c>
      <c r="R88" s="182">
        <f t="shared" si="16"/>
        <v>0</v>
      </c>
      <c r="S88" s="182">
        <f t="shared" si="16"/>
        <v>0</v>
      </c>
      <c r="T88" s="182">
        <f t="shared" si="16"/>
        <v>0</v>
      </c>
      <c r="U88" s="182">
        <f t="shared" si="16"/>
        <v>0</v>
      </c>
      <c r="V88" s="182">
        <f t="shared" si="16"/>
        <v>0</v>
      </c>
      <c r="W88" s="182">
        <f t="shared" si="16"/>
        <v>0</v>
      </c>
      <c r="X88" s="182">
        <f t="shared" si="16"/>
        <v>0</v>
      </c>
      <c r="Y88" s="182">
        <f t="shared" si="16"/>
        <v>0</v>
      </c>
      <c r="Z88" s="182">
        <f t="shared" si="16"/>
        <v>0</v>
      </c>
      <c r="AA88" s="182">
        <f t="shared" si="16"/>
        <v>0</v>
      </c>
      <c r="AB88" s="182">
        <f t="shared" si="16"/>
        <v>0</v>
      </c>
      <c r="AC88" s="182">
        <f t="shared" si="16"/>
        <v>0</v>
      </c>
      <c r="AD88" s="136" t="s">
        <v>122</v>
      </c>
    </row>
    <row r="89" spans="1:30" ht="15" customHeight="1">
      <c r="B89" s="34" t="s">
        <v>99</v>
      </c>
      <c r="G89" s="75" t="s">
        <v>179</v>
      </c>
      <c r="H89" s="75"/>
      <c r="I89" s="75"/>
      <c r="J89" s="182">
        <f ca="1">SUM(J85:J88)</f>
        <v>0</v>
      </c>
      <c r="K89" s="182">
        <f t="shared" ref="K89:AC89" si="17">SUM(K85:K88)</f>
        <v>0</v>
      </c>
      <c r="L89" s="182">
        <f t="shared" si="17"/>
        <v>0</v>
      </c>
      <c r="M89" s="182">
        <f t="shared" si="17"/>
        <v>0</v>
      </c>
      <c r="N89" s="182">
        <f t="shared" si="17"/>
        <v>0</v>
      </c>
      <c r="O89" s="182">
        <f t="shared" si="17"/>
        <v>0</v>
      </c>
      <c r="P89" s="182">
        <f t="shared" si="17"/>
        <v>0</v>
      </c>
      <c r="Q89" s="182">
        <f t="shared" si="17"/>
        <v>0</v>
      </c>
      <c r="R89" s="182">
        <f t="shared" si="17"/>
        <v>0</v>
      </c>
      <c r="S89" s="182">
        <f t="shared" si="17"/>
        <v>0</v>
      </c>
      <c r="T89" s="182">
        <f t="shared" si="17"/>
        <v>0</v>
      </c>
      <c r="U89" s="182">
        <f t="shared" si="17"/>
        <v>0</v>
      </c>
      <c r="V89" s="182">
        <f t="shared" si="17"/>
        <v>0</v>
      </c>
      <c r="W89" s="182">
        <f t="shared" si="17"/>
        <v>0</v>
      </c>
      <c r="X89" s="182">
        <f t="shared" si="17"/>
        <v>0</v>
      </c>
      <c r="Y89" s="182">
        <f t="shared" si="17"/>
        <v>0</v>
      </c>
      <c r="Z89" s="182">
        <f t="shared" si="17"/>
        <v>0</v>
      </c>
      <c r="AA89" s="182">
        <f t="shared" si="17"/>
        <v>0</v>
      </c>
      <c r="AB89" s="182">
        <f t="shared" si="17"/>
        <v>0</v>
      </c>
      <c r="AC89" s="182">
        <f t="shared" si="17"/>
        <v>0</v>
      </c>
      <c r="AD89" s="136" t="s">
        <v>122</v>
      </c>
    </row>
    <row r="90" spans="1:30" ht="15" customHeight="1"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36" t="s">
        <v>122</v>
      </c>
    </row>
    <row r="91" spans="1:30" ht="15" customHeight="1">
      <c r="C91" s="36" t="s">
        <v>4</v>
      </c>
      <c r="G91" s="36" t="s">
        <v>179</v>
      </c>
      <c r="J91" s="182">
        <f ca="1">IF(J82=1,SUM(I43:I45)-SUM(J43:J45)-J86,0)</f>
        <v>-8000</v>
      </c>
      <c r="K91" s="182">
        <f t="shared" ref="K91:AC91" si="18">IF(K82=1,SUM(J43:J45)-SUM(K43:K45)-K86,0)</f>
        <v>0</v>
      </c>
      <c r="L91" s="182">
        <f t="shared" si="18"/>
        <v>0</v>
      </c>
      <c r="M91" s="182">
        <f t="shared" si="18"/>
        <v>0</v>
      </c>
      <c r="N91" s="182">
        <f t="shared" si="18"/>
        <v>0</v>
      </c>
      <c r="O91" s="182">
        <f t="shared" si="18"/>
        <v>0</v>
      </c>
      <c r="P91" s="182">
        <f t="shared" si="18"/>
        <v>0</v>
      </c>
      <c r="Q91" s="182">
        <f t="shared" si="18"/>
        <v>0</v>
      </c>
      <c r="R91" s="182">
        <f t="shared" si="18"/>
        <v>0</v>
      </c>
      <c r="S91" s="182">
        <f t="shared" si="18"/>
        <v>0</v>
      </c>
      <c r="T91" s="182">
        <f t="shared" si="18"/>
        <v>0</v>
      </c>
      <c r="U91" s="182">
        <f t="shared" si="18"/>
        <v>0</v>
      </c>
      <c r="V91" s="182">
        <f t="shared" si="18"/>
        <v>0</v>
      </c>
      <c r="W91" s="182">
        <f t="shared" si="18"/>
        <v>0</v>
      </c>
      <c r="X91" s="182">
        <f t="shared" si="18"/>
        <v>0</v>
      </c>
      <c r="Y91" s="182">
        <f t="shared" si="18"/>
        <v>0</v>
      </c>
      <c r="Z91" s="182">
        <f t="shared" si="18"/>
        <v>0</v>
      </c>
      <c r="AA91" s="182">
        <f t="shared" si="18"/>
        <v>0</v>
      </c>
      <c r="AB91" s="182">
        <f t="shared" si="18"/>
        <v>0</v>
      </c>
      <c r="AC91" s="182">
        <f t="shared" si="18"/>
        <v>0</v>
      </c>
      <c r="AD91" s="136" t="s">
        <v>122</v>
      </c>
    </row>
    <row r="92" spans="1:30" ht="15" customHeight="1">
      <c r="B92" s="34" t="s">
        <v>92</v>
      </c>
      <c r="G92" s="75" t="s">
        <v>179</v>
      </c>
      <c r="H92" s="75"/>
      <c r="I92" s="75"/>
      <c r="J92" s="182">
        <f ca="1">J91</f>
        <v>-8000</v>
      </c>
      <c r="K92" s="182">
        <f t="shared" ref="K92:AC92" si="19">K91</f>
        <v>0</v>
      </c>
      <c r="L92" s="182">
        <f t="shared" si="19"/>
        <v>0</v>
      </c>
      <c r="M92" s="182">
        <f t="shared" si="19"/>
        <v>0</v>
      </c>
      <c r="N92" s="182">
        <f t="shared" si="19"/>
        <v>0</v>
      </c>
      <c r="O92" s="182">
        <f t="shared" si="19"/>
        <v>0</v>
      </c>
      <c r="P92" s="182">
        <f t="shared" si="19"/>
        <v>0</v>
      </c>
      <c r="Q92" s="182">
        <f t="shared" si="19"/>
        <v>0</v>
      </c>
      <c r="R92" s="182">
        <f t="shared" si="19"/>
        <v>0</v>
      </c>
      <c r="S92" s="182">
        <f t="shared" si="19"/>
        <v>0</v>
      </c>
      <c r="T92" s="182">
        <f t="shared" si="19"/>
        <v>0</v>
      </c>
      <c r="U92" s="182">
        <f t="shared" si="19"/>
        <v>0</v>
      </c>
      <c r="V92" s="182">
        <f t="shared" si="19"/>
        <v>0</v>
      </c>
      <c r="W92" s="182">
        <f t="shared" si="19"/>
        <v>0</v>
      </c>
      <c r="X92" s="182">
        <f t="shared" si="19"/>
        <v>0</v>
      </c>
      <c r="Y92" s="182">
        <f t="shared" si="19"/>
        <v>0</v>
      </c>
      <c r="Z92" s="182">
        <f t="shared" si="19"/>
        <v>0</v>
      </c>
      <c r="AA92" s="182">
        <f t="shared" si="19"/>
        <v>0</v>
      </c>
      <c r="AB92" s="182">
        <f t="shared" si="19"/>
        <v>0</v>
      </c>
      <c r="AC92" s="182">
        <f t="shared" si="19"/>
        <v>0</v>
      </c>
      <c r="AD92" s="136" t="s">
        <v>122</v>
      </c>
    </row>
    <row r="93" spans="1:30" ht="15" customHeight="1"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36" t="s">
        <v>122</v>
      </c>
    </row>
    <row r="94" spans="1:30" ht="15" customHeight="1">
      <c r="C94" s="36" t="s">
        <v>93</v>
      </c>
      <c r="G94" s="36" t="s">
        <v>179</v>
      </c>
      <c r="J94" s="182">
        <f ca="1">IF(J82=1,J66-I66+J72-I72,0)</f>
        <v>5000</v>
      </c>
      <c r="K94" s="182">
        <f t="shared" ref="K94:AC94" si="20">IF(K82=1,K66-J66+K72-J72,0)</f>
        <v>0</v>
      </c>
      <c r="L94" s="182">
        <f t="shared" si="20"/>
        <v>0</v>
      </c>
      <c r="M94" s="182">
        <f t="shared" si="20"/>
        <v>0</v>
      </c>
      <c r="N94" s="182">
        <f t="shared" si="20"/>
        <v>0</v>
      </c>
      <c r="O94" s="182">
        <f t="shared" si="20"/>
        <v>0</v>
      </c>
      <c r="P94" s="182">
        <f t="shared" si="20"/>
        <v>0</v>
      </c>
      <c r="Q94" s="182">
        <f t="shared" si="20"/>
        <v>0</v>
      </c>
      <c r="R94" s="182">
        <f t="shared" si="20"/>
        <v>0</v>
      </c>
      <c r="S94" s="182">
        <f t="shared" si="20"/>
        <v>0</v>
      </c>
      <c r="T94" s="182">
        <f t="shared" si="20"/>
        <v>0</v>
      </c>
      <c r="U94" s="182">
        <f t="shared" si="20"/>
        <v>0</v>
      </c>
      <c r="V94" s="182">
        <f t="shared" si="20"/>
        <v>0</v>
      </c>
      <c r="W94" s="182">
        <f t="shared" si="20"/>
        <v>0</v>
      </c>
      <c r="X94" s="182">
        <f t="shared" si="20"/>
        <v>0</v>
      </c>
      <c r="Y94" s="182">
        <f t="shared" si="20"/>
        <v>0</v>
      </c>
      <c r="Z94" s="182">
        <f t="shared" si="20"/>
        <v>0</v>
      </c>
      <c r="AA94" s="182">
        <f t="shared" si="20"/>
        <v>0</v>
      </c>
      <c r="AB94" s="182">
        <f t="shared" si="20"/>
        <v>0</v>
      </c>
      <c r="AC94" s="182">
        <f t="shared" si="20"/>
        <v>0</v>
      </c>
      <c r="AD94" s="136" t="s">
        <v>122</v>
      </c>
    </row>
    <row r="95" spans="1:30" ht="15" customHeight="1">
      <c r="C95" s="36" t="s">
        <v>94</v>
      </c>
      <c r="G95" s="36" t="s">
        <v>179</v>
      </c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36" t="s">
        <v>122</v>
      </c>
    </row>
    <row r="96" spans="1:30" ht="15" customHeight="1">
      <c r="B96" s="34" t="s">
        <v>95</v>
      </c>
      <c r="G96" s="75" t="s">
        <v>179</v>
      </c>
      <c r="H96" s="75"/>
      <c r="I96" s="75"/>
      <c r="J96" s="182">
        <f ca="1">SUM(J94:J95)</f>
        <v>5000</v>
      </c>
      <c r="K96" s="182">
        <f t="shared" ref="K96:AC96" si="21">SUM(K94:K95)</f>
        <v>0</v>
      </c>
      <c r="L96" s="182">
        <f t="shared" si="21"/>
        <v>0</v>
      </c>
      <c r="M96" s="182">
        <f t="shared" si="21"/>
        <v>0</v>
      </c>
      <c r="N96" s="182">
        <f t="shared" si="21"/>
        <v>0</v>
      </c>
      <c r="O96" s="182">
        <f t="shared" si="21"/>
        <v>0</v>
      </c>
      <c r="P96" s="182">
        <f t="shared" si="21"/>
        <v>0</v>
      </c>
      <c r="Q96" s="182">
        <f t="shared" si="21"/>
        <v>0</v>
      </c>
      <c r="R96" s="182">
        <f t="shared" si="21"/>
        <v>0</v>
      </c>
      <c r="S96" s="182">
        <f t="shared" si="21"/>
        <v>0</v>
      </c>
      <c r="T96" s="182">
        <f t="shared" si="21"/>
        <v>0</v>
      </c>
      <c r="U96" s="182">
        <f t="shared" si="21"/>
        <v>0</v>
      </c>
      <c r="V96" s="182">
        <f t="shared" si="21"/>
        <v>0</v>
      </c>
      <c r="W96" s="182">
        <f t="shared" si="21"/>
        <v>0</v>
      </c>
      <c r="X96" s="182">
        <f t="shared" si="21"/>
        <v>0</v>
      </c>
      <c r="Y96" s="182">
        <f t="shared" si="21"/>
        <v>0</v>
      </c>
      <c r="Z96" s="182">
        <f t="shared" si="21"/>
        <v>0</v>
      </c>
      <c r="AA96" s="182">
        <f t="shared" si="21"/>
        <v>0</v>
      </c>
      <c r="AB96" s="182">
        <f t="shared" si="21"/>
        <v>0</v>
      </c>
      <c r="AC96" s="182">
        <f t="shared" si="21"/>
        <v>0</v>
      </c>
      <c r="AD96" s="136" t="s">
        <v>122</v>
      </c>
    </row>
    <row r="97" spans="1:30" ht="15" customHeight="1"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36" t="s">
        <v>122</v>
      </c>
    </row>
    <row r="98" spans="1:30" ht="15" customHeight="1">
      <c r="C98" s="36" t="s">
        <v>88</v>
      </c>
      <c r="G98" s="36" t="s">
        <v>179</v>
      </c>
      <c r="J98" s="182"/>
      <c r="K98" s="182"/>
      <c r="L98" s="182"/>
      <c r="M98" s="182">
        <f t="shared" ref="M98:AC98" si="22">IF(M82=1,M24,0)</f>
        <v>0</v>
      </c>
      <c r="N98" s="182">
        <f t="shared" si="22"/>
        <v>0</v>
      </c>
      <c r="O98" s="182">
        <f t="shared" si="22"/>
        <v>0</v>
      </c>
      <c r="P98" s="182">
        <f t="shared" si="22"/>
        <v>0</v>
      </c>
      <c r="Q98" s="182">
        <f t="shared" si="22"/>
        <v>0</v>
      </c>
      <c r="R98" s="182">
        <f t="shared" si="22"/>
        <v>0</v>
      </c>
      <c r="S98" s="182">
        <f t="shared" si="22"/>
        <v>0</v>
      </c>
      <c r="T98" s="182">
        <f t="shared" si="22"/>
        <v>0</v>
      </c>
      <c r="U98" s="182">
        <f t="shared" si="22"/>
        <v>0</v>
      </c>
      <c r="V98" s="182">
        <f t="shared" si="22"/>
        <v>0</v>
      </c>
      <c r="W98" s="182">
        <f t="shared" si="22"/>
        <v>0</v>
      </c>
      <c r="X98" s="182">
        <f t="shared" si="22"/>
        <v>0</v>
      </c>
      <c r="Y98" s="182">
        <f t="shared" si="22"/>
        <v>0</v>
      </c>
      <c r="Z98" s="182">
        <f t="shared" si="22"/>
        <v>0</v>
      </c>
      <c r="AA98" s="182">
        <f t="shared" si="22"/>
        <v>0</v>
      </c>
      <c r="AB98" s="182">
        <f t="shared" si="22"/>
        <v>0</v>
      </c>
      <c r="AC98" s="182">
        <f t="shared" si="22"/>
        <v>0</v>
      </c>
      <c r="AD98" s="136" t="s">
        <v>122</v>
      </c>
    </row>
    <row r="99" spans="1:30" ht="15" customHeight="1">
      <c r="C99" s="36" t="s">
        <v>96</v>
      </c>
      <c r="G99" s="36" t="s">
        <v>179</v>
      </c>
      <c r="J99" s="182">
        <f ca="1">IF(J82=1,SUM(J60:J62)-SUM(I60:I62)-J22,0)</f>
        <v>5000</v>
      </c>
      <c r="K99" s="182">
        <f t="shared" ref="K99:AC99" si="23">IF(K82=1,SUM(K60:K62)-SUM(J60:J62)-K22,0)</f>
        <v>0</v>
      </c>
      <c r="L99" s="182">
        <f t="shared" si="23"/>
        <v>0</v>
      </c>
      <c r="M99" s="182">
        <f t="shared" si="23"/>
        <v>0</v>
      </c>
      <c r="N99" s="182">
        <f t="shared" si="23"/>
        <v>0</v>
      </c>
      <c r="O99" s="182">
        <f t="shared" si="23"/>
        <v>0</v>
      </c>
      <c r="P99" s="182">
        <f t="shared" si="23"/>
        <v>0</v>
      </c>
      <c r="Q99" s="182">
        <f t="shared" si="23"/>
        <v>0</v>
      </c>
      <c r="R99" s="182">
        <f t="shared" si="23"/>
        <v>0</v>
      </c>
      <c r="S99" s="182">
        <f t="shared" si="23"/>
        <v>0</v>
      </c>
      <c r="T99" s="182">
        <f t="shared" si="23"/>
        <v>0</v>
      </c>
      <c r="U99" s="182">
        <f t="shared" si="23"/>
        <v>0</v>
      </c>
      <c r="V99" s="182">
        <f t="shared" si="23"/>
        <v>0</v>
      </c>
      <c r="W99" s="182">
        <f t="shared" si="23"/>
        <v>0</v>
      </c>
      <c r="X99" s="182">
        <f t="shared" si="23"/>
        <v>0</v>
      </c>
      <c r="Y99" s="182">
        <f t="shared" si="23"/>
        <v>0</v>
      </c>
      <c r="Z99" s="182">
        <f t="shared" si="23"/>
        <v>0</v>
      </c>
      <c r="AA99" s="182">
        <f t="shared" si="23"/>
        <v>0</v>
      </c>
      <c r="AB99" s="182">
        <f t="shared" si="23"/>
        <v>0</v>
      </c>
      <c r="AC99" s="182">
        <f t="shared" si="23"/>
        <v>0</v>
      </c>
      <c r="AD99" s="136" t="s">
        <v>122</v>
      </c>
    </row>
    <row r="100" spans="1:30" ht="15" customHeight="1">
      <c r="C100" s="36" t="s">
        <v>97</v>
      </c>
      <c r="G100" s="36" t="s">
        <v>179</v>
      </c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36" t="s">
        <v>122</v>
      </c>
    </row>
    <row r="101" spans="1:30" ht="15" customHeight="1">
      <c r="B101" s="34" t="s">
        <v>98</v>
      </c>
      <c r="G101" s="75" t="s">
        <v>179</v>
      </c>
      <c r="H101" s="75"/>
      <c r="I101" s="75"/>
      <c r="J101" s="182">
        <f ca="1">SUM(J98:J100)</f>
        <v>5000</v>
      </c>
      <c r="K101" s="182">
        <f t="shared" ref="K101:AC101" si="24">SUM(K98:K100)</f>
        <v>0</v>
      </c>
      <c r="L101" s="182">
        <f t="shared" si="24"/>
        <v>0</v>
      </c>
      <c r="M101" s="182">
        <f t="shared" si="24"/>
        <v>0</v>
      </c>
      <c r="N101" s="182">
        <f t="shared" si="24"/>
        <v>0</v>
      </c>
      <c r="O101" s="182">
        <f t="shared" si="24"/>
        <v>0</v>
      </c>
      <c r="P101" s="182">
        <f t="shared" si="24"/>
        <v>0</v>
      </c>
      <c r="Q101" s="182">
        <f t="shared" si="24"/>
        <v>0</v>
      </c>
      <c r="R101" s="182">
        <f t="shared" si="24"/>
        <v>0</v>
      </c>
      <c r="S101" s="182">
        <f t="shared" si="24"/>
        <v>0</v>
      </c>
      <c r="T101" s="182">
        <f t="shared" si="24"/>
        <v>0</v>
      </c>
      <c r="U101" s="182">
        <f t="shared" si="24"/>
        <v>0</v>
      </c>
      <c r="V101" s="182">
        <f t="shared" si="24"/>
        <v>0</v>
      </c>
      <c r="W101" s="182">
        <f t="shared" si="24"/>
        <v>0</v>
      </c>
      <c r="X101" s="182">
        <f t="shared" si="24"/>
        <v>0</v>
      </c>
      <c r="Y101" s="182">
        <f t="shared" si="24"/>
        <v>0</v>
      </c>
      <c r="Z101" s="182">
        <f t="shared" si="24"/>
        <v>0</v>
      </c>
      <c r="AA101" s="182">
        <f t="shared" si="24"/>
        <v>0</v>
      </c>
      <c r="AB101" s="182">
        <f t="shared" si="24"/>
        <v>0</v>
      </c>
      <c r="AC101" s="182">
        <f t="shared" si="24"/>
        <v>0</v>
      </c>
      <c r="AD101" s="136" t="s">
        <v>122</v>
      </c>
    </row>
    <row r="102" spans="1:30" ht="15" customHeight="1">
      <c r="B102" s="36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36" t="s">
        <v>122</v>
      </c>
    </row>
    <row r="103" spans="1:30" ht="15" customHeight="1">
      <c r="B103" s="34" t="s">
        <v>100</v>
      </c>
      <c r="G103" s="75"/>
      <c r="H103" s="75"/>
      <c r="I103" s="75"/>
      <c r="J103" s="182">
        <f ca="1">J89+J92+J96+J101</f>
        <v>2000</v>
      </c>
      <c r="K103" s="182">
        <f t="shared" ref="K103:AC103" si="25">K89+K92+K96+K101</f>
        <v>0</v>
      </c>
      <c r="L103" s="182">
        <f t="shared" si="25"/>
        <v>0</v>
      </c>
      <c r="M103" s="182">
        <f t="shared" si="25"/>
        <v>0</v>
      </c>
      <c r="N103" s="182">
        <f t="shared" si="25"/>
        <v>0</v>
      </c>
      <c r="O103" s="182">
        <f t="shared" si="25"/>
        <v>0</v>
      </c>
      <c r="P103" s="182">
        <f t="shared" si="25"/>
        <v>0</v>
      </c>
      <c r="Q103" s="182">
        <f t="shared" si="25"/>
        <v>0</v>
      </c>
      <c r="R103" s="182">
        <f t="shared" si="25"/>
        <v>0</v>
      </c>
      <c r="S103" s="182">
        <f t="shared" si="25"/>
        <v>0</v>
      </c>
      <c r="T103" s="182">
        <f t="shared" si="25"/>
        <v>0</v>
      </c>
      <c r="U103" s="182">
        <f t="shared" si="25"/>
        <v>0</v>
      </c>
      <c r="V103" s="182">
        <f t="shared" si="25"/>
        <v>0</v>
      </c>
      <c r="W103" s="182">
        <f t="shared" si="25"/>
        <v>0</v>
      </c>
      <c r="X103" s="182">
        <f t="shared" si="25"/>
        <v>0</v>
      </c>
      <c r="Y103" s="182">
        <f t="shared" si="25"/>
        <v>0</v>
      </c>
      <c r="Z103" s="182">
        <f t="shared" si="25"/>
        <v>0</v>
      </c>
      <c r="AA103" s="182">
        <f t="shared" si="25"/>
        <v>0</v>
      </c>
      <c r="AB103" s="182">
        <f t="shared" si="25"/>
        <v>0</v>
      </c>
      <c r="AC103" s="182">
        <f t="shared" si="25"/>
        <v>0</v>
      </c>
      <c r="AD103" s="136" t="s">
        <v>122</v>
      </c>
    </row>
    <row r="104" spans="1:30" ht="15" customHeight="1">
      <c r="C104" s="36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36" t="s">
        <v>122</v>
      </c>
    </row>
    <row r="105" spans="1:30" ht="15" customHeight="1">
      <c r="B105" s="36"/>
      <c r="F105" s="35"/>
      <c r="G105" s="36" t="s">
        <v>28</v>
      </c>
      <c r="H105" s="36">
        <f ca="1">SUM(J105:AC105)</f>
        <v>0</v>
      </c>
      <c r="J105" s="182">
        <f ca="1">IF(J103=J80,0,1)</f>
        <v>0</v>
      </c>
      <c r="K105" s="182">
        <f t="shared" ref="K105:AC105" si="26">IF(K103=K80,0,1)</f>
        <v>0</v>
      </c>
      <c r="L105" s="182">
        <f t="shared" si="26"/>
        <v>0</v>
      </c>
      <c r="M105" s="182">
        <f t="shared" si="26"/>
        <v>0</v>
      </c>
      <c r="N105" s="182">
        <f t="shared" si="26"/>
        <v>0</v>
      </c>
      <c r="O105" s="182">
        <f t="shared" si="26"/>
        <v>0</v>
      </c>
      <c r="P105" s="182">
        <f t="shared" si="26"/>
        <v>0</v>
      </c>
      <c r="Q105" s="182">
        <f t="shared" si="26"/>
        <v>0</v>
      </c>
      <c r="R105" s="182">
        <f t="shared" si="26"/>
        <v>0</v>
      </c>
      <c r="S105" s="182">
        <f t="shared" si="26"/>
        <v>0</v>
      </c>
      <c r="T105" s="182">
        <f t="shared" si="26"/>
        <v>0</v>
      </c>
      <c r="U105" s="182">
        <f t="shared" si="26"/>
        <v>0</v>
      </c>
      <c r="V105" s="182">
        <f t="shared" si="26"/>
        <v>0</v>
      </c>
      <c r="W105" s="182">
        <f t="shared" si="26"/>
        <v>0</v>
      </c>
      <c r="X105" s="182">
        <f t="shared" si="26"/>
        <v>0</v>
      </c>
      <c r="Y105" s="182">
        <f t="shared" si="26"/>
        <v>0</v>
      </c>
      <c r="Z105" s="182">
        <f t="shared" si="26"/>
        <v>0</v>
      </c>
      <c r="AA105" s="182">
        <f t="shared" si="26"/>
        <v>0</v>
      </c>
      <c r="AB105" s="182">
        <f t="shared" si="26"/>
        <v>0</v>
      </c>
      <c r="AC105" s="182">
        <f t="shared" si="26"/>
        <v>0</v>
      </c>
      <c r="AD105" s="136" t="s">
        <v>122</v>
      </c>
    </row>
    <row r="106" spans="1:30" ht="15" customHeight="1">
      <c r="C106" s="36"/>
      <c r="J106" s="182"/>
      <c r="K106" s="182"/>
      <c r="L106" s="182">
        <f>L103-L80</f>
        <v>0</v>
      </c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36" t="s">
        <v>122</v>
      </c>
    </row>
    <row r="107" spans="1:30" ht="15" customHeight="1">
      <c r="A107" s="75" t="s">
        <v>101</v>
      </c>
      <c r="B107" s="107"/>
      <c r="C107" s="112"/>
      <c r="D107" s="77"/>
      <c r="E107" s="78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36" t="s">
        <v>122</v>
      </c>
    </row>
    <row r="108" spans="1:30" ht="15" customHeight="1">
      <c r="A108" s="75"/>
      <c r="B108" s="107"/>
      <c r="C108" s="78" t="s">
        <v>82</v>
      </c>
      <c r="D108" s="77"/>
      <c r="E108" s="78"/>
      <c r="F108" s="78"/>
      <c r="G108" s="78"/>
      <c r="H108" s="78"/>
      <c r="I108" s="78"/>
      <c r="J108" s="182">
        <f ca="1">IF(J82=1,J10-J51+I51-J52+I52,0)</f>
        <v>0</v>
      </c>
      <c r="K108" s="182">
        <f t="shared" ref="K108:AC108" si="27">IF(K82=1,K10-K51+J51-K52+J52,0)</f>
        <v>0</v>
      </c>
      <c r="L108" s="182">
        <f t="shared" si="27"/>
        <v>0</v>
      </c>
      <c r="M108" s="182">
        <f t="shared" si="27"/>
        <v>0</v>
      </c>
      <c r="N108" s="182">
        <f t="shared" si="27"/>
        <v>0</v>
      </c>
      <c r="O108" s="182">
        <f t="shared" si="27"/>
        <v>0</v>
      </c>
      <c r="P108" s="182">
        <f t="shared" si="27"/>
        <v>0</v>
      </c>
      <c r="Q108" s="182">
        <f t="shared" si="27"/>
        <v>0</v>
      </c>
      <c r="R108" s="182">
        <f t="shared" si="27"/>
        <v>0</v>
      </c>
      <c r="S108" s="182">
        <f t="shared" si="27"/>
        <v>0</v>
      </c>
      <c r="T108" s="182">
        <f t="shared" si="27"/>
        <v>0</v>
      </c>
      <c r="U108" s="182">
        <f t="shared" si="27"/>
        <v>0</v>
      </c>
      <c r="V108" s="182">
        <f t="shared" si="27"/>
        <v>0</v>
      </c>
      <c r="W108" s="182">
        <f t="shared" si="27"/>
        <v>0</v>
      </c>
      <c r="X108" s="182">
        <f t="shared" si="27"/>
        <v>0</v>
      </c>
      <c r="Y108" s="182">
        <f t="shared" si="27"/>
        <v>0</v>
      </c>
      <c r="Z108" s="182">
        <f t="shared" si="27"/>
        <v>0</v>
      </c>
      <c r="AA108" s="182">
        <f t="shared" si="27"/>
        <v>0</v>
      </c>
      <c r="AB108" s="182">
        <f t="shared" si="27"/>
        <v>0</v>
      </c>
      <c r="AC108" s="182">
        <f t="shared" si="27"/>
        <v>0</v>
      </c>
      <c r="AD108" s="136" t="s">
        <v>122</v>
      </c>
    </row>
    <row r="109" spans="1:30" ht="15" customHeight="1">
      <c r="A109" s="75"/>
      <c r="B109" s="107"/>
      <c r="C109" s="78" t="s">
        <v>83</v>
      </c>
      <c r="D109" s="77"/>
      <c r="E109" s="78"/>
      <c r="F109" s="78"/>
      <c r="G109" s="78"/>
      <c r="H109" s="78"/>
      <c r="I109" s="78"/>
      <c r="J109" s="182">
        <f ca="1">IF(J82=1,J11-I73+J73+I50-J50-I74+J74,0)</f>
        <v>0</v>
      </c>
      <c r="K109" s="182">
        <f t="shared" ref="K109:AC109" si="28">IF(K82=1,K11-J73+K73+J50-K50-J74+K74,0)</f>
        <v>0</v>
      </c>
      <c r="L109" s="182">
        <f t="shared" si="28"/>
        <v>0</v>
      </c>
      <c r="M109" s="182">
        <f t="shared" si="28"/>
        <v>0</v>
      </c>
      <c r="N109" s="182">
        <f t="shared" si="28"/>
        <v>0</v>
      </c>
      <c r="O109" s="182">
        <f t="shared" si="28"/>
        <v>0</v>
      </c>
      <c r="P109" s="182">
        <f t="shared" si="28"/>
        <v>0</v>
      </c>
      <c r="Q109" s="182">
        <f t="shared" si="28"/>
        <v>0</v>
      </c>
      <c r="R109" s="182">
        <f t="shared" si="28"/>
        <v>0</v>
      </c>
      <c r="S109" s="182">
        <f t="shared" si="28"/>
        <v>0</v>
      </c>
      <c r="T109" s="182">
        <f t="shared" si="28"/>
        <v>0</v>
      </c>
      <c r="U109" s="182">
        <f t="shared" si="28"/>
        <v>0</v>
      </c>
      <c r="V109" s="182">
        <f t="shared" si="28"/>
        <v>0</v>
      </c>
      <c r="W109" s="182">
        <f t="shared" si="28"/>
        <v>0</v>
      </c>
      <c r="X109" s="182">
        <f t="shared" si="28"/>
        <v>0</v>
      </c>
      <c r="Y109" s="182">
        <f t="shared" si="28"/>
        <v>0</v>
      </c>
      <c r="Z109" s="182">
        <f t="shared" si="28"/>
        <v>0</v>
      </c>
      <c r="AA109" s="182">
        <f t="shared" si="28"/>
        <v>0</v>
      </c>
      <c r="AB109" s="182">
        <f t="shared" si="28"/>
        <v>0</v>
      </c>
      <c r="AC109" s="182">
        <f t="shared" si="28"/>
        <v>0</v>
      </c>
      <c r="AD109" s="136" t="s">
        <v>122</v>
      </c>
    </row>
    <row r="110" spans="1:30" ht="15" customHeight="1">
      <c r="A110" s="75"/>
      <c r="B110" s="107"/>
      <c r="C110" s="78" t="s">
        <v>84</v>
      </c>
      <c r="D110" s="77"/>
      <c r="E110" s="78"/>
      <c r="F110" s="78"/>
      <c r="G110" s="78"/>
      <c r="H110" s="78"/>
      <c r="I110" s="78"/>
      <c r="J110" s="182">
        <f ca="1">IF(J82=1,J14+J17+J18,0)</f>
        <v>0</v>
      </c>
      <c r="K110" s="182">
        <f t="shared" ref="K110:AC110" si="29">IF(K82=1,K14+K17+K18,0)</f>
        <v>0</v>
      </c>
      <c r="L110" s="182">
        <f t="shared" si="29"/>
        <v>0</v>
      </c>
      <c r="M110" s="182">
        <f t="shared" si="29"/>
        <v>0</v>
      </c>
      <c r="N110" s="182">
        <f t="shared" si="29"/>
        <v>0</v>
      </c>
      <c r="O110" s="182">
        <f t="shared" si="29"/>
        <v>0</v>
      </c>
      <c r="P110" s="182">
        <f t="shared" si="29"/>
        <v>0</v>
      </c>
      <c r="Q110" s="182">
        <f t="shared" si="29"/>
        <v>0</v>
      </c>
      <c r="R110" s="182">
        <f t="shared" si="29"/>
        <v>0</v>
      </c>
      <c r="S110" s="182">
        <f t="shared" si="29"/>
        <v>0</v>
      </c>
      <c r="T110" s="182">
        <f t="shared" si="29"/>
        <v>0</v>
      </c>
      <c r="U110" s="182">
        <f t="shared" si="29"/>
        <v>0</v>
      </c>
      <c r="V110" s="182">
        <f t="shared" si="29"/>
        <v>0</v>
      </c>
      <c r="W110" s="182">
        <f t="shared" si="29"/>
        <v>0</v>
      </c>
      <c r="X110" s="182">
        <f t="shared" si="29"/>
        <v>0</v>
      </c>
      <c r="Y110" s="182">
        <f t="shared" si="29"/>
        <v>0</v>
      </c>
      <c r="Z110" s="182">
        <f t="shared" si="29"/>
        <v>0</v>
      </c>
      <c r="AA110" s="182">
        <f t="shared" si="29"/>
        <v>0</v>
      </c>
      <c r="AB110" s="182">
        <f t="shared" si="29"/>
        <v>0</v>
      </c>
      <c r="AC110" s="182">
        <f t="shared" si="29"/>
        <v>0</v>
      </c>
      <c r="AD110" s="136" t="s">
        <v>122</v>
      </c>
    </row>
    <row r="111" spans="1:30" ht="15" customHeight="1">
      <c r="A111" s="75"/>
      <c r="B111" s="107"/>
      <c r="C111" s="78" t="s">
        <v>85</v>
      </c>
      <c r="D111" s="77"/>
      <c r="E111" s="78"/>
      <c r="F111" s="78"/>
      <c r="G111" s="78"/>
      <c r="H111" s="78"/>
      <c r="I111" s="78"/>
      <c r="J111" s="182">
        <f ca="1">IF(J82=1,-J36+J67-I67+J68-I68+J69-I69-J24,0)</f>
        <v>0</v>
      </c>
      <c r="K111" s="182">
        <f t="shared" ref="K111:AC111" si="30">IF(K82=1,-K36+K67-J67+K68-J68+K69-J69-K24,0)</f>
        <v>0</v>
      </c>
      <c r="L111" s="182">
        <f t="shared" si="30"/>
        <v>0</v>
      </c>
      <c r="M111" s="182">
        <f t="shared" si="30"/>
        <v>0</v>
      </c>
      <c r="N111" s="182">
        <f t="shared" si="30"/>
        <v>0</v>
      </c>
      <c r="O111" s="182">
        <f t="shared" si="30"/>
        <v>0</v>
      </c>
      <c r="P111" s="182">
        <f t="shared" si="30"/>
        <v>0</v>
      </c>
      <c r="Q111" s="182">
        <f t="shared" si="30"/>
        <v>0</v>
      </c>
      <c r="R111" s="182">
        <f t="shared" si="30"/>
        <v>0</v>
      </c>
      <c r="S111" s="182">
        <f t="shared" si="30"/>
        <v>0</v>
      </c>
      <c r="T111" s="182">
        <f t="shared" si="30"/>
        <v>0</v>
      </c>
      <c r="U111" s="182">
        <f t="shared" si="30"/>
        <v>0</v>
      </c>
      <c r="V111" s="182">
        <f t="shared" si="30"/>
        <v>0</v>
      </c>
      <c r="W111" s="182">
        <f t="shared" si="30"/>
        <v>0</v>
      </c>
      <c r="X111" s="182">
        <f t="shared" si="30"/>
        <v>0</v>
      </c>
      <c r="Y111" s="182">
        <f t="shared" si="30"/>
        <v>0</v>
      </c>
      <c r="Z111" s="182">
        <f t="shared" si="30"/>
        <v>0</v>
      </c>
      <c r="AA111" s="182">
        <f t="shared" si="30"/>
        <v>0</v>
      </c>
      <c r="AB111" s="182">
        <f t="shared" si="30"/>
        <v>0</v>
      </c>
      <c r="AC111" s="182">
        <f t="shared" si="30"/>
        <v>0</v>
      </c>
      <c r="AD111" s="136" t="s">
        <v>122</v>
      </c>
    </row>
    <row r="112" spans="1:30" ht="15" customHeight="1">
      <c r="A112" s="75"/>
      <c r="B112" s="107"/>
      <c r="C112" s="78" t="s">
        <v>86</v>
      </c>
      <c r="D112" s="77"/>
      <c r="E112" s="78"/>
      <c r="F112" s="78"/>
      <c r="G112" s="78"/>
      <c r="H112" s="78"/>
      <c r="I112" s="78"/>
      <c r="J112" s="182">
        <f ca="1">IF(J82=1,+J21,0)</f>
        <v>0</v>
      </c>
      <c r="K112" s="182">
        <f t="shared" ref="K112:AC112" si="31">IF(K82=1,+K21,0)</f>
        <v>0</v>
      </c>
      <c r="L112" s="182">
        <f t="shared" si="31"/>
        <v>0</v>
      </c>
      <c r="M112" s="182">
        <f t="shared" si="31"/>
        <v>0</v>
      </c>
      <c r="N112" s="182">
        <f t="shared" si="31"/>
        <v>0</v>
      </c>
      <c r="O112" s="182">
        <f t="shared" si="31"/>
        <v>0</v>
      </c>
      <c r="P112" s="182">
        <f t="shared" si="31"/>
        <v>0</v>
      </c>
      <c r="Q112" s="182">
        <f t="shared" si="31"/>
        <v>0</v>
      </c>
      <c r="R112" s="182">
        <f t="shared" si="31"/>
        <v>0</v>
      </c>
      <c r="S112" s="182">
        <f t="shared" si="31"/>
        <v>0</v>
      </c>
      <c r="T112" s="182">
        <f t="shared" si="31"/>
        <v>0</v>
      </c>
      <c r="U112" s="182">
        <f t="shared" si="31"/>
        <v>0</v>
      </c>
      <c r="V112" s="182">
        <f t="shared" si="31"/>
        <v>0</v>
      </c>
      <c r="W112" s="182">
        <f t="shared" si="31"/>
        <v>0</v>
      </c>
      <c r="X112" s="182">
        <f t="shared" si="31"/>
        <v>0</v>
      </c>
      <c r="Y112" s="182">
        <f t="shared" si="31"/>
        <v>0</v>
      </c>
      <c r="Z112" s="182">
        <f t="shared" si="31"/>
        <v>0</v>
      </c>
      <c r="AA112" s="182">
        <f t="shared" si="31"/>
        <v>0</v>
      </c>
      <c r="AB112" s="182">
        <f t="shared" si="31"/>
        <v>0</v>
      </c>
      <c r="AC112" s="182">
        <f t="shared" si="31"/>
        <v>0</v>
      </c>
      <c r="AD112" s="136" t="s">
        <v>122</v>
      </c>
    </row>
    <row r="113" spans="1:30" ht="15" customHeight="1">
      <c r="A113" s="75"/>
      <c r="B113" s="75" t="s">
        <v>87</v>
      </c>
      <c r="C113" s="112"/>
      <c r="D113" s="77"/>
      <c r="E113" s="78"/>
      <c r="F113" s="78"/>
      <c r="G113" s="78"/>
      <c r="H113" s="78"/>
      <c r="I113" s="78"/>
      <c r="J113" s="182">
        <f t="shared" ref="J113:AC113" ca="1" si="32">SUM(J108:J112)</f>
        <v>0</v>
      </c>
      <c r="K113" s="182">
        <f t="shared" si="32"/>
        <v>0</v>
      </c>
      <c r="L113" s="182">
        <f t="shared" si="32"/>
        <v>0</v>
      </c>
      <c r="M113" s="182">
        <f t="shared" si="32"/>
        <v>0</v>
      </c>
      <c r="N113" s="182">
        <f t="shared" si="32"/>
        <v>0</v>
      </c>
      <c r="O113" s="182">
        <f t="shared" si="32"/>
        <v>0</v>
      </c>
      <c r="P113" s="182">
        <f t="shared" si="32"/>
        <v>0</v>
      </c>
      <c r="Q113" s="182">
        <f t="shared" si="32"/>
        <v>0</v>
      </c>
      <c r="R113" s="182">
        <f t="shared" si="32"/>
        <v>0</v>
      </c>
      <c r="S113" s="182">
        <f t="shared" si="32"/>
        <v>0</v>
      </c>
      <c r="T113" s="182">
        <f t="shared" si="32"/>
        <v>0</v>
      </c>
      <c r="U113" s="182">
        <f t="shared" si="32"/>
        <v>0</v>
      </c>
      <c r="V113" s="182">
        <f t="shared" si="32"/>
        <v>0</v>
      </c>
      <c r="W113" s="182">
        <f t="shared" si="32"/>
        <v>0</v>
      </c>
      <c r="X113" s="182">
        <f t="shared" si="32"/>
        <v>0</v>
      </c>
      <c r="Y113" s="182">
        <f t="shared" si="32"/>
        <v>0</v>
      </c>
      <c r="Z113" s="182">
        <f t="shared" si="32"/>
        <v>0</v>
      </c>
      <c r="AA113" s="182">
        <f t="shared" si="32"/>
        <v>0</v>
      </c>
      <c r="AB113" s="182">
        <f t="shared" si="32"/>
        <v>0</v>
      </c>
      <c r="AC113" s="182">
        <f t="shared" si="32"/>
        <v>0</v>
      </c>
      <c r="AD113" s="136" t="s">
        <v>122</v>
      </c>
    </row>
    <row r="114" spans="1:30" ht="15" customHeight="1">
      <c r="C114" s="36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36" t="s">
        <v>122</v>
      </c>
    </row>
    <row r="115" spans="1:30" ht="15" customHeight="1">
      <c r="B115" s="36"/>
      <c r="G115" s="78" t="s">
        <v>28</v>
      </c>
      <c r="H115" s="78">
        <f ca="1">SUM(J115:AC115)</f>
        <v>0</v>
      </c>
      <c r="J115" s="182">
        <f ca="1">IF(J113=J89,0,1)</f>
        <v>0</v>
      </c>
      <c r="K115" s="182">
        <f t="shared" ref="K115:AC115" si="33">IF(K113=K89,0,1)</f>
        <v>0</v>
      </c>
      <c r="L115" s="182">
        <f t="shared" si="33"/>
        <v>0</v>
      </c>
      <c r="M115" s="182">
        <f t="shared" si="33"/>
        <v>0</v>
      </c>
      <c r="N115" s="182">
        <f t="shared" si="33"/>
        <v>0</v>
      </c>
      <c r="O115" s="182">
        <f t="shared" si="33"/>
        <v>0</v>
      </c>
      <c r="P115" s="182">
        <f t="shared" si="33"/>
        <v>0</v>
      </c>
      <c r="Q115" s="182">
        <f t="shared" si="33"/>
        <v>0</v>
      </c>
      <c r="R115" s="182">
        <f t="shared" si="33"/>
        <v>0</v>
      </c>
      <c r="S115" s="182">
        <f t="shared" si="33"/>
        <v>0</v>
      </c>
      <c r="T115" s="182">
        <f t="shared" si="33"/>
        <v>0</v>
      </c>
      <c r="U115" s="182">
        <f t="shared" si="33"/>
        <v>0</v>
      </c>
      <c r="V115" s="182">
        <f t="shared" si="33"/>
        <v>0</v>
      </c>
      <c r="W115" s="182">
        <f t="shared" si="33"/>
        <v>0</v>
      </c>
      <c r="X115" s="182">
        <f t="shared" si="33"/>
        <v>0</v>
      </c>
      <c r="Y115" s="182">
        <f t="shared" si="33"/>
        <v>0</v>
      </c>
      <c r="Z115" s="182">
        <f t="shared" si="33"/>
        <v>0</v>
      </c>
      <c r="AA115" s="182">
        <f t="shared" si="33"/>
        <v>0</v>
      </c>
      <c r="AB115" s="182">
        <f t="shared" si="33"/>
        <v>0</v>
      </c>
      <c r="AC115" s="182">
        <f t="shared" si="33"/>
        <v>0</v>
      </c>
      <c r="AD115" s="136" t="s">
        <v>122</v>
      </c>
    </row>
    <row r="116" spans="1:30" ht="15" customHeight="1">
      <c r="C116" s="36"/>
      <c r="J116" s="174">
        <f ca="1">J113-J89</f>
        <v>0</v>
      </c>
      <c r="K116" s="174">
        <f t="shared" ref="K116:L116" si="34">K113-K89</f>
        <v>0</v>
      </c>
      <c r="L116" s="174">
        <f t="shared" si="34"/>
        <v>0</v>
      </c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36" t="s">
        <v>122</v>
      </c>
    </row>
    <row r="117" spans="1:30" ht="15" customHeight="1">
      <c r="C117" s="36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36" t="s">
        <v>122</v>
      </c>
    </row>
    <row r="118" spans="1:30" ht="15" customHeight="1">
      <c r="B118" s="36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36" t="s">
        <v>122</v>
      </c>
    </row>
    <row r="119" spans="1:30" ht="15" customHeight="1"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36" t="s">
        <v>122</v>
      </c>
    </row>
    <row r="120" spans="1:30" ht="15" customHeight="1"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36" t="s">
        <v>122</v>
      </c>
    </row>
    <row r="121" spans="1:30" ht="15" customHeight="1">
      <c r="AD121" s="136" t="s">
        <v>122</v>
      </c>
    </row>
    <row r="122" spans="1:30" ht="15" customHeight="1">
      <c r="AD122" s="136" t="s">
        <v>122</v>
      </c>
    </row>
    <row r="123" spans="1:30" ht="15" customHeight="1">
      <c r="AD123" s="136" t="s">
        <v>122</v>
      </c>
    </row>
    <row r="124" spans="1:30" ht="15" customHeight="1">
      <c r="AD124" s="136" t="s">
        <v>122</v>
      </c>
    </row>
    <row r="125" spans="1:30" ht="15" customHeight="1">
      <c r="AD125" s="136" t="s">
        <v>122</v>
      </c>
    </row>
    <row r="126" spans="1:30" ht="15" customHeight="1">
      <c r="AD126" s="136" t="s">
        <v>122</v>
      </c>
    </row>
    <row r="127" spans="1:30" ht="15" customHeight="1">
      <c r="AD127" s="136" t="s">
        <v>122</v>
      </c>
    </row>
    <row r="128" spans="1:30" ht="15" customHeight="1">
      <c r="AD128" s="136" t="s">
        <v>122</v>
      </c>
    </row>
    <row r="129" spans="30:30" ht="15" customHeight="1">
      <c r="AD129" s="136" t="s">
        <v>122</v>
      </c>
    </row>
    <row r="130" spans="30:30" ht="15" customHeight="1">
      <c r="AD130" s="136" t="s">
        <v>122</v>
      </c>
    </row>
    <row r="131" spans="30:30" ht="15" customHeight="1">
      <c r="AD131" s="136" t="s">
        <v>122</v>
      </c>
    </row>
    <row r="132" spans="30:30" ht="15" customHeight="1">
      <c r="AD132" s="136" t="s">
        <v>122</v>
      </c>
    </row>
    <row r="133" spans="30:30" ht="15" customHeight="1">
      <c r="AD133" s="136" t="s">
        <v>122</v>
      </c>
    </row>
    <row r="134" spans="30:30" ht="15" customHeight="1">
      <c r="AD134" s="136" t="s">
        <v>122</v>
      </c>
    </row>
    <row r="135" spans="30:30" ht="15" customHeight="1">
      <c r="AD135" s="136" t="s">
        <v>122</v>
      </c>
    </row>
    <row r="136" spans="30:30" ht="15" customHeight="1">
      <c r="AD136" s="136" t="s">
        <v>122</v>
      </c>
    </row>
    <row r="137" spans="30:30" ht="15" customHeight="1">
      <c r="AD137" s="136" t="s">
        <v>122</v>
      </c>
    </row>
    <row r="138" spans="30:30" ht="15" customHeight="1">
      <c r="AD138" s="136" t="s">
        <v>122</v>
      </c>
    </row>
    <row r="139" spans="30:30" ht="15" customHeight="1">
      <c r="AD139" s="136" t="s">
        <v>122</v>
      </c>
    </row>
    <row r="140" spans="30:30" ht="15" customHeight="1">
      <c r="AD140" s="136" t="s">
        <v>122</v>
      </c>
    </row>
    <row r="141" spans="30:30" ht="15" customHeight="1">
      <c r="AD141" s="136" t="s">
        <v>122</v>
      </c>
    </row>
    <row r="142" spans="30:30" ht="15" customHeight="1">
      <c r="AD142" s="136" t="s">
        <v>122</v>
      </c>
    </row>
    <row r="143" spans="30:30" ht="15" customHeight="1">
      <c r="AD143" s="136" t="s">
        <v>122</v>
      </c>
    </row>
    <row r="144" spans="30:30" ht="15" customHeight="1">
      <c r="AD144" s="136" t="s">
        <v>122</v>
      </c>
    </row>
    <row r="145" spans="30:30" ht="15" customHeight="1">
      <c r="AD145" s="136" t="s">
        <v>122</v>
      </c>
    </row>
    <row r="146" spans="30:30" ht="15" customHeight="1">
      <c r="AD146" s="136" t="s">
        <v>122</v>
      </c>
    </row>
    <row r="147" spans="30:30" ht="15" customHeight="1">
      <c r="AD147" s="136" t="s">
        <v>122</v>
      </c>
    </row>
    <row r="148" spans="30:30" ht="15" customHeight="1">
      <c r="AD148" s="136" t="s">
        <v>122</v>
      </c>
    </row>
    <row r="149" spans="30:30" ht="15" customHeight="1">
      <c r="AD149" s="136" t="s">
        <v>122</v>
      </c>
    </row>
    <row r="150" spans="30:30" ht="15" customHeight="1">
      <c r="AD150" s="136" t="s">
        <v>122</v>
      </c>
    </row>
    <row r="151" spans="30:30" ht="15" customHeight="1">
      <c r="AD151" s="136" t="s">
        <v>122</v>
      </c>
    </row>
    <row r="152" spans="30:30" ht="15" customHeight="1">
      <c r="AD152" s="136" t="s">
        <v>122</v>
      </c>
    </row>
    <row r="153" spans="30:30" ht="15" customHeight="1">
      <c r="AD153" s="136" t="s">
        <v>122</v>
      </c>
    </row>
    <row r="154" spans="30:30" ht="15" customHeight="1">
      <c r="AD154" s="136" t="s">
        <v>122</v>
      </c>
    </row>
    <row r="155" spans="30:30" ht="15" customHeight="1">
      <c r="AD155" s="136" t="s">
        <v>122</v>
      </c>
    </row>
    <row r="156" spans="30:30" ht="15" customHeight="1">
      <c r="AD156" s="136" t="s">
        <v>122</v>
      </c>
    </row>
    <row r="157" spans="30:30" ht="15" customHeight="1">
      <c r="AD157" s="136" t="s">
        <v>122</v>
      </c>
    </row>
    <row r="158" spans="30:30" ht="15" customHeight="1">
      <c r="AD158" s="136" t="s">
        <v>122</v>
      </c>
    </row>
    <row r="159" spans="30:30" ht="15" customHeight="1">
      <c r="AD159" s="136" t="s">
        <v>122</v>
      </c>
    </row>
    <row r="160" spans="30:30" ht="15" customHeight="1">
      <c r="AD160" s="136" t="s">
        <v>122</v>
      </c>
    </row>
    <row r="161" spans="30:30" ht="15" customHeight="1">
      <c r="AD161" s="136" t="s">
        <v>122</v>
      </c>
    </row>
    <row r="162" spans="30:30" ht="15" customHeight="1">
      <c r="AD162" s="136" t="s">
        <v>122</v>
      </c>
    </row>
    <row r="163" spans="30:30" ht="15" customHeight="1">
      <c r="AD163" s="136" t="s">
        <v>122</v>
      </c>
    </row>
    <row r="164" spans="30:30" ht="15" customHeight="1">
      <c r="AD164" s="136" t="s">
        <v>122</v>
      </c>
    </row>
    <row r="165" spans="30:30" ht="15" customHeight="1">
      <c r="AD165" s="136" t="s">
        <v>122</v>
      </c>
    </row>
    <row r="166" spans="30:30" ht="15" customHeight="1">
      <c r="AD166" s="136" t="s">
        <v>122</v>
      </c>
    </row>
    <row r="167" spans="30:30" ht="15" customHeight="1">
      <c r="AD167" s="136" t="s">
        <v>122</v>
      </c>
    </row>
    <row r="168" spans="30:30" ht="15" customHeight="1">
      <c r="AD168" s="136" t="s">
        <v>122</v>
      </c>
    </row>
    <row r="169" spans="30:30" ht="15" customHeight="1">
      <c r="AD169" s="136" t="s">
        <v>122</v>
      </c>
    </row>
    <row r="170" spans="30:30" ht="15" customHeight="1">
      <c r="AD170" s="136" t="s">
        <v>122</v>
      </c>
    </row>
    <row r="171" spans="30:30" ht="15" customHeight="1">
      <c r="AD171" s="136" t="s">
        <v>122</v>
      </c>
    </row>
    <row r="172" spans="30:30" ht="15" customHeight="1">
      <c r="AD172" s="136" t="s">
        <v>122</v>
      </c>
    </row>
    <row r="173" spans="30:30" ht="15" customHeight="1">
      <c r="AD173" s="136" t="s">
        <v>122</v>
      </c>
    </row>
    <row r="174" spans="30:30" ht="15" customHeight="1">
      <c r="AD174" s="136" t="s">
        <v>122</v>
      </c>
    </row>
    <row r="175" spans="30:30" ht="15" customHeight="1">
      <c r="AD175" s="136" t="s">
        <v>122</v>
      </c>
    </row>
    <row r="176" spans="30:30" ht="15" customHeight="1">
      <c r="AD176" s="136" t="s">
        <v>122</v>
      </c>
    </row>
    <row r="177" spans="30:30" ht="15" customHeight="1">
      <c r="AD177" s="136" t="s">
        <v>122</v>
      </c>
    </row>
    <row r="178" spans="30:30" ht="15" customHeight="1">
      <c r="AD178" s="136" t="s">
        <v>122</v>
      </c>
    </row>
    <row r="179" spans="30:30" ht="15" customHeight="1">
      <c r="AD179" s="136" t="s">
        <v>122</v>
      </c>
    </row>
    <row r="180" spans="30:30" ht="15" customHeight="1">
      <c r="AD180" s="136" t="s">
        <v>122</v>
      </c>
    </row>
    <row r="181" spans="30:30" ht="15" customHeight="1">
      <c r="AD181" s="136" t="s">
        <v>122</v>
      </c>
    </row>
    <row r="182" spans="30:30" ht="15" customHeight="1">
      <c r="AD182" s="136" t="s">
        <v>122</v>
      </c>
    </row>
    <row r="183" spans="30:30" ht="15" customHeight="1">
      <c r="AD183" s="136" t="s">
        <v>122</v>
      </c>
    </row>
    <row r="184" spans="30:30" ht="15" customHeight="1">
      <c r="AD184" s="136" t="s">
        <v>122</v>
      </c>
    </row>
    <row r="185" spans="30:30" ht="15" customHeight="1">
      <c r="AD185" s="136" t="s">
        <v>122</v>
      </c>
    </row>
    <row r="186" spans="30:30" ht="15" customHeight="1">
      <c r="AD186" s="136" t="s">
        <v>122</v>
      </c>
    </row>
    <row r="187" spans="30:30" ht="15" customHeight="1">
      <c r="AD187" s="136" t="s">
        <v>122</v>
      </c>
    </row>
    <row r="188" spans="30:30" ht="15" customHeight="1">
      <c r="AD188" s="136" t="s">
        <v>122</v>
      </c>
    </row>
    <row r="189" spans="30:30" ht="15" customHeight="1">
      <c r="AD189" s="136" t="s">
        <v>122</v>
      </c>
    </row>
    <row r="190" spans="30:30" ht="15" customHeight="1">
      <c r="AD190" s="136" t="s">
        <v>122</v>
      </c>
    </row>
    <row r="191" spans="30:30" ht="15" customHeight="1">
      <c r="AD191" s="136" t="s">
        <v>122</v>
      </c>
    </row>
    <row r="192" spans="30:30" ht="15" customHeight="1">
      <c r="AD192" s="136" t="s">
        <v>122</v>
      </c>
    </row>
    <row r="193" spans="30:30" ht="15" customHeight="1">
      <c r="AD193" s="136" t="s">
        <v>122</v>
      </c>
    </row>
    <row r="194" spans="30:30" ht="15" customHeight="1">
      <c r="AD194" s="136" t="s">
        <v>122</v>
      </c>
    </row>
    <row r="195" spans="30:30" ht="15" customHeight="1">
      <c r="AD195" s="136" t="s">
        <v>122</v>
      </c>
    </row>
    <row r="196" spans="30:30" ht="15" customHeight="1">
      <c r="AD196" s="136" t="s">
        <v>122</v>
      </c>
    </row>
    <row r="197" spans="30:30" ht="15" customHeight="1">
      <c r="AD197" s="136" t="s">
        <v>122</v>
      </c>
    </row>
    <row r="198" spans="30:30" ht="15" customHeight="1">
      <c r="AD198" s="136" t="s">
        <v>122</v>
      </c>
    </row>
    <row r="199" spans="30:30" ht="15" customHeight="1">
      <c r="AD199" s="136" t="s">
        <v>122</v>
      </c>
    </row>
    <row r="200" spans="30:30" ht="15" customHeight="1">
      <c r="AD200" s="136" t="s">
        <v>122</v>
      </c>
    </row>
  </sheetData>
  <conditionalFormatting sqref="J3:N3">
    <cfRule type="beginsWith" dxfId="31" priority="3" operator="beginsWith" text="P">
      <formula>LEFT(J3,LEN("P"))="P"</formula>
    </cfRule>
    <cfRule type="beginsWith" dxfId="30" priority="4" operator="beginsWith" text="H">
      <formula>LEFT(J3,LEN("H"))="H"</formula>
    </cfRule>
  </conditionalFormatting>
  <conditionalFormatting sqref="O3:AD3">
    <cfRule type="beginsWith" dxfId="29" priority="1" operator="beginsWith" text="P">
      <formula>LEFT(O3,LEN("P"))="P"</formula>
    </cfRule>
    <cfRule type="beginsWith" dxfId="28" priority="2" operator="beginsWith" text="H">
      <formula>LEFT(O3,LEN("H"))="H"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ignoredErrors>
    <ignoredError sqref="H78 J30:J35 K30:AC35 J45:J78 K46:AC58 J104:AC104 J88:AC90 J105:K105 J80 M105:AC105 J108:J109 K37:AC39 J37:J39 K41:AC44 J41:J44 K45 L45:AC45 J92:AC97 J91 J99:AC103 M98:AC98 K60:AC78 M59:AC59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 enableFormatConditionsCalculation="0">
    <tabColor theme="3" tint="0.39997558519241921"/>
    <outlinePr summaryBelow="0" summaryRight="0"/>
  </sheetPr>
  <dimension ref="A1:XFD232"/>
  <sheetViews>
    <sheetView defaultGridColor="0" colorId="22" zoomScale="150" zoomScaleNormal="150" zoomScalePageLayoutView="150" workbookViewId="0">
      <pane xSplit="9" ySplit="5" topLeftCell="J53" activePane="bottomRight" state="frozen"/>
      <selection activeCell="J3" sqref="J3:CA3"/>
      <selection pane="topRight" activeCell="J3" sqref="J3:CA3"/>
      <selection pane="bottomLeft" activeCell="J3" sqref="J3:CA3"/>
      <selection pane="bottomRight" activeCell="F61" sqref="F61"/>
    </sheetView>
  </sheetViews>
  <sheetFormatPr baseColWidth="10" defaultColWidth="10.83203125" defaultRowHeight="15" customHeight="1" x14ac:dyDescent="0"/>
  <cols>
    <col min="1" max="1" width="2.83203125" style="34" customWidth="1"/>
    <col min="2" max="2" width="2.83203125" style="24" customWidth="1"/>
    <col min="3" max="3" width="2.83203125" customWidth="1"/>
    <col min="4" max="4" width="2.83203125" style="35" customWidth="1"/>
    <col min="5" max="5" width="33.6640625" style="36" customWidth="1"/>
    <col min="6" max="6" width="9.6640625" style="36" customWidth="1"/>
    <col min="7" max="7" width="7.33203125" style="36" customWidth="1"/>
    <col min="8" max="8" width="6.6640625" style="36" customWidth="1"/>
    <col min="9" max="9" width="2.6640625" style="36" customWidth="1"/>
    <col min="10" max="12" width="11.6640625" style="36" customWidth="1"/>
    <col min="13" max="13" width="12.33203125" style="36" bestFit="1" customWidth="1"/>
    <col min="14" max="29" width="11.6640625" style="36" customWidth="1"/>
    <col min="30" max="30" width="2.83203125" style="30" customWidth="1"/>
  </cols>
  <sheetData>
    <row r="1" spans="1:16384" ht="23" customHeight="1">
      <c r="A1" s="23" t="str">
        <f ca="1" xml:space="preserve"> RIGHT(CELL("filename", A1), LEN(CELL("filename", A1)) - SEARCH("]", CELL("filename", A1)))</f>
        <v>Drivers</v>
      </c>
      <c r="C1" s="25"/>
      <c r="D1" s="26"/>
      <c r="E1" s="27"/>
      <c r="F1" s="28"/>
      <c r="G1" s="28"/>
      <c r="H1" s="28"/>
      <c r="I1" s="2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16384" ht="15" customHeight="1">
      <c r="A2" s="40"/>
      <c r="B2" s="40"/>
      <c r="C2" s="42"/>
      <c r="D2" s="39"/>
      <c r="E2" s="40" t="str">
        <f>Time_hipotesis!E2</f>
        <v>Año Inicial</v>
      </c>
      <c r="F2" s="39"/>
      <c r="G2" s="40"/>
      <c r="H2" s="39"/>
      <c r="I2" s="40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>
        <f>Time_hipotesis!N2</f>
        <v>2020</v>
      </c>
      <c r="O2" s="40">
        <f>Time_hipotesis!O2</f>
        <v>2021</v>
      </c>
      <c r="P2" s="40" t="str">
        <f>Time_hipotesis!P2</f>
        <v/>
      </c>
      <c r="Q2" s="40" t="str">
        <f>Time_hipotesis!Q2</f>
        <v/>
      </c>
      <c r="R2" s="40" t="str">
        <f>Time_hipotesis!R2</f>
        <v/>
      </c>
      <c r="S2" s="40" t="str">
        <f>Time_hipotesis!S2</f>
        <v/>
      </c>
      <c r="T2" s="40" t="str">
        <f>Time_hipotesis!T2</f>
        <v/>
      </c>
      <c r="U2" s="40" t="str">
        <f>Time_hipotesis!U2</f>
        <v/>
      </c>
      <c r="V2" s="40" t="str">
        <f>Time_hipotesis!V2</f>
        <v/>
      </c>
      <c r="W2" s="40" t="str">
        <f>Time_hipotesis!W2</f>
        <v/>
      </c>
      <c r="X2" s="40" t="str">
        <f>Time_hipotesis!X2</f>
        <v/>
      </c>
      <c r="Y2" s="40" t="str">
        <f>Time_hipotesis!Y2</f>
        <v/>
      </c>
      <c r="Z2" s="40" t="str">
        <f>Time_hipotesis!Z2</f>
        <v/>
      </c>
      <c r="AA2" s="40" t="str">
        <f>Time_hipotesis!AA2</f>
        <v/>
      </c>
      <c r="AB2" s="40" t="str">
        <f>Time_hipotesis!AB2</f>
        <v/>
      </c>
      <c r="AC2" s="40" t="str">
        <f>Time_hipotesis!AC2</f>
        <v/>
      </c>
    </row>
    <row r="3" spans="1:16384" ht="15" customHeight="1">
      <c r="C3" s="25"/>
      <c r="E3" s="40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Proyección</v>
      </c>
      <c r="O3" s="37" t="str">
        <f>Time_hipotesis!O3</f>
        <v>Proyección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16384" s="36" customFormat="1" ht="15" customHeight="1">
      <c r="A4" s="29"/>
      <c r="B4" s="29"/>
      <c r="C4" s="29"/>
      <c r="D4" s="38"/>
      <c r="E4" s="40" t="str">
        <f>Time_hipotesis!E4</f>
        <v>Año Inicial</v>
      </c>
      <c r="F4" s="39"/>
      <c r="G4" s="29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>
        <f>Time_hipotesis!N4</f>
        <v>2020</v>
      </c>
      <c r="O4" s="41">
        <f>Time_hipotesis!O4</f>
        <v>2021</v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78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ht="15" customHeight="1">
      <c r="A5" s="40"/>
      <c r="B5" s="40"/>
      <c r="C5" s="42"/>
      <c r="D5" s="38"/>
      <c r="E5" s="40" t="str">
        <f>Time_hipotesis!E5</f>
        <v>Contador</v>
      </c>
      <c r="F5" s="43" t="s">
        <v>5</v>
      </c>
      <c r="G5" s="34" t="s">
        <v>6</v>
      </c>
      <c r="H5" s="43" t="s">
        <v>1</v>
      </c>
      <c r="I5" s="29"/>
      <c r="J5" s="29">
        <f>Time_hipotesis!J5</f>
        <v>1</v>
      </c>
      <c r="K5" s="29">
        <f>Time_hipotesis!K5</f>
        <v>2</v>
      </c>
      <c r="L5" s="29">
        <f>Time_hipotesis!L5</f>
        <v>3</v>
      </c>
      <c r="M5" s="29">
        <f>Time_hipotesis!M5</f>
        <v>4</v>
      </c>
      <c r="N5" s="29">
        <f>Time_hipotesis!N5</f>
        <v>5</v>
      </c>
      <c r="O5" s="29">
        <f>Time_hipotesis!O5</f>
        <v>6</v>
      </c>
      <c r="P5" s="29">
        <f>Time_hipotesis!P5</f>
        <v>7</v>
      </c>
      <c r="Q5" s="29">
        <f>Time_hipotesis!Q5</f>
        <v>8</v>
      </c>
      <c r="R5" s="29">
        <f>Time_hipotesis!R5</f>
        <v>9</v>
      </c>
      <c r="S5" s="29">
        <f>Time_hipotesis!S5</f>
        <v>10</v>
      </c>
      <c r="T5" s="29">
        <f>Time_hipotesis!T5</f>
        <v>11</v>
      </c>
      <c r="U5" s="29">
        <f>Time_hipotesis!U5</f>
        <v>12</v>
      </c>
      <c r="V5" s="29">
        <f>Time_hipotesis!V5</f>
        <v>13</v>
      </c>
      <c r="W5" s="29">
        <f>Time_hipotesis!W5</f>
        <v>14</v>
      </c>
      <c r="X5" s="29">
        <f>Time_hipotesis!X5</f>
        <v>15</v>
      </c>
      <c r="Y5" s="29">
        <f>Time_hipotesis!Y5</f>
        <v>16</v>
      </c>
      <c r="Z5" s="29">
        <f>Time_hipotesis!Z5</f>
        <v>17</v>
      </c>
      <c r="AA5" s="29">
        <f>Time_hipotesis!AA5</f>
        <v>18</v>
      </c>
      <c r="AB5" s="29">
        <f>Time_hipotesis!AB5</f>
        <v>19</v>
      </c>
      <c r="AC5" s="29">
        <f>Time_hipotesis!AC5</f>
        <v>20</v>
      </c>
    </row>
    <row r="6" spans="1:16384" ht="15" customHeight="1">
      <c r="C6" s="25"/>
      <c r="F6" s="34"/>
      <c r="G6" s="34"/>
      <c r="H6" s="34"/>
    </row>
    <row r="7" spans="1:16384" s="35" customFormat="1" ht="15" customHeight="1">
      <c r="A7" s="34"/>
      <c r="B7" s="34"/>
      <c r="C7" s="25"/>
      <c r="E7" s="4" t="str">
        <f>Workings!E82</f>
        <v>Periodo Histórico</v>
      </c>
      <c r="F7" s="4"/>
      <c r="G7" s="4" t="str">
        <f>Workings!G82</f>
        <v>Flag</v>
      </c>
      <c r="H7" s="4">
        <f>Workings!H82</f>
        <v>1</v>
      </c>
      <c r="I7" s="4"/>
      <c r="J7" s="4">
        <f>Workings!J82</f>
        <v>1</v>
      </c>
      <c r="K7" s="4">
        <f>Workings!K82</f>
        <v>0</v>
      </c>
      <c r="L7" s="4">
        <f>Workings!L82</f>
        <v>0</v>
      </c>
      <c r="M7" s="4">
        <f>Workings!M82</f>
        <v>0</v>
      </c>
      <c r="N7" s="4">
        <f>Workings!N82</f>
        <v>0</v>
      </c>
      <c r="O7" s="4">
        <f>Workings!O82</f>
        <v>0</v>
      </c>
      <c r="P7" s="4">
        <f>Workings!P82</f>
        <v>0</v>
      </c>
      <c r="Q7" s="4">
        <f>Workings!Q82</f>
        <v>0</v>
      </c>
      <c r="R7" s="4">
        <f>Workings!R82</f>
        <v>0</v>
      </c>
      <c r="S7" s="4">
        <f>Workings!S82</f>
        <v>0</v>
      </c>
      <c r="T7" s="4">
        <f>Workings!T82</f>
        <v>0</v>
      </c>
      <c r="U7" s="4">
        <f>Workings!U82</f>
        <v>0</v>
      </c>
      <c r="V7" s="4">
        <f>Workings!V82</f>
        <v>0</v>
      </c>
      <c r="W7" s="4">
        <f>Workings!W82</f>
        <v>0</v>
      </c>
      <c r="X7" s="4">
        <f>Workings!X82</f>
        <v>0</v>
      </c>
      <c r="Y7" s="4">
        <f>Workings!Y82</f>
        <v>0</v>
      </c>
      <c r="Z7" s="4">
        <f>Workings!Z82</f>
        <v>0</v>
      </c>
      <c r="AA7" s="4">
        <f>Workings!AA82</f>
        <v>0</v>
      </c>
      <c r="AB7" s="4">
        <f>Workings!AB82</f>
        <v>0</v>
      </c>
      <c r="AC7" s="4">
        <f>Workings!AC82</f>
        <v>0</v>
      </c>
      <c r="AD7" s="30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35" customFormat="1" ht="15" customHeight="1">
      <c r="A8" s="34"/>
      <c r="B8" s="34"/>
      <c r="C8" s="25"/>
      <c r="E8" s="126" t="str">
        <f>Time_hipotesis!E28</f>
        <v>Periodo Proyección</v>
      </c>
      <c r="F8" s="4"/>
      <c r="G8" s="4" t="str">
        <f>Time_hipotesis!G28</f>
        <v>Flag</v>
      </c>
      <c r="H8" s="4">
        <f>Time_hipotesis!H28</f>
        <v>5</v>
      </c>
      <c r="I8" s="4"/>
      <c r="J8" s="4">
        <f>Time_hipotesis!J28</f>
        <v>0</v>
      </c>
      <c r="K8" s="4">
        <f>Time_hipotesis!K28</f>
        <v>1</v>
      </c>
      <c r="L8" s="4">
        <f>Time_hipotesis!L28</f>
        <v>1</v>
      </c>
      <c r="M8" s="4">
        <f>Time_hipotesis!M28</f>
        <v>1</v>
      </c>
      <c r="N8" s="4">
        <f>Time_hipotesis!N28</f>
        <v>1</v>
      </c>
      <c r="O8" s="4">
        <f>Time_hipotesis!O28</f>
        <v>1</v>
      </c>
      <c r="P8" s="4">
        <f>Time_hipotesis!P28</f>
        <v>0</v>
      </c>
      <c r="Q8" s="4">
        <f>Time_hipotesis!Q28</f>
        <v>0</v>
      </c>
      <c r="R8" s="4">
        <f>Time_hipotesis!R28</f>
        <v>0</v>
      </c>
      <c r="S8" s="4">
        <f>Time_hipotesis!S28</f>
        <v>0</v>
      </c>
      <c r="T8" s="4">
        <f>Time_hipotesis!T28</f>
        <v>0</v>
      </c>
      <c r="U8" s="4">
        <f>Time_hipotesis!U28</f>
        <v>0</v>
      </c>
      <c r="V8" s="4">
        <f>Time_hipotesis!V28</f>
        <v>0</v>
      </c>
      <c r="W8" s="4">
        <f>Time_hipotesis!W28</f>
        <v>0</v>
      </c>
      <c r="X8" s="4">
        <f>Time_hipotesis!X28</f>
        <v>0</v>
      </c>
      <c r="Y8" s="4">
        <f>Time_hipotesis!Y28</f>
        <v>0</v>
      </c>
      <c r="Z8" s="4">
        <f>Time_hipotesis!Z28</f>
        <v>0</v>
      </c>
      <c r="AA8" s="4">
        <f>Time_hipotesis!AA28</f>
        <v>0</v>
      </c>
      <c r="AB8" s="4">
        <f>Time_hipotesis!AB28</f>
        <v>0</v>
      </c>
      <c r="AC8" s="4">
        <f>Time_hipotesis!AC28</f>
        <v>0</v>
      </c>
      <c r="AD8" s="30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77" customFormat="1" ht="15" customHeight="1">
      <c r="A9" s="75" t="str">
        <f>Workings!A8</f>
        <v>Pérdidas y ganancias</v>
      </c>
      <c r="B9" s="75"/>
      <c r="C9" s="112"/>
      <c r="E9" s="12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ht="15" customHeight="1">
      <c r="C10" s="25"/>
      <c r="AD10" s="136" t="s">
        <v>122</v>
      </c>
    </row>
    <row r="11" spans="1:16384" s="3" customFormat="1" ht="15" customHeight="1">
      <c r="A11" s="7"/>
      <c r="B11" s="6"/>
      <c r="C11" s="126" t="str">
        <f>Workings!C10</f>
        <v>Ventas / Ingresos de Explotación</v>
      </c>
      <c r="D11" s="1"/>
      <c r="E11" s="4"/>
      <c r="F11" s="4"/>
      <c r="G11" s="4" t="str">
        <f>Workings!G10</f>
        <v>€' Mill</v>
      </c>
      <c r="H11" s="4"/>
      <c r="J11" s="184">
        <f ca="1">Workings!J10</f>
        <v>0</v>
      </c>
      <c r="K11" s="184">
        <f ca="1">Workings!K10</f>
        <v>0</v>
      </c>
      <c r="L11" s="184">
        <f ca="1">Workings!L10</f>
        <v>0</v>
      </c>
      <c r="M11" s="184">
        <f ca="1">Workings!M10</f>
        <v>0</v>
      </c>
      <c r="N11" s="184">
        <f ca="1">Workings!N10</f>
        <v>0</v>
      </c>
      <c r="O11" s="184">
        <f ca="1">Workings!O10</f>
        <v>0</v>
      </c>
      <c r="P11" s="184">
        <f ca="1">Workings!P10</f>
        <v>0</v>
      </c>
      <c r="Q11" s="184">
        <f ca="1">Workings!Q10</f>
        <v>0</v>
      </c>
      <c r="R11" s="184">
        <f ca="1">Workings!R10</f>
        <v>0</v>
      </c>
      <c r="S11" s="184">
        <f ca="1">Workings!S10</f>
        <v>0</v>
      </c>
      <c r="T11" s="184">
        <f ca="1">Workings!T10</f>
        <v>0</v>
      </c>
      <c r="U11" s="184">
        <f ca="1">Workings!U10</f>
        <v>0</v>
      </c>
      <c r="V11" s="184">
        <f ca="1">Workings!V10</f>
        <v>0</v>
      </c>
      <c r="W11" s="184">
        <f ca="1">Workings!W10</f>
        <v>0</v>
      </c>
      <c r="X11" s="184">
        <f ca="1">Workings!X10</f>
        <v>0</v>
      </c>
      <c r="Y11" s="184">
        <f ca="1">Workings!Y10</f>
        <v>0</v>
      </c>
      <c r="Z11" s="184">
        <f ca="1">Workings!Z10</f>
        <v>0</v>
      </c>
      <c r="AA11" s="184">
        <f ca="1">Workings!AA10</f>
        <v>0</v>
      </c>
      <c r="AB11" s="184">
        <f ca="1">Workings!AB10</f>
        <v>0</v>
      </c>
      <c r="AC11" s="184">
        <f ca="1">Workings!AC10</f>
        <v>0</v>
      </c>
      <c r="AD11" s="136" t="s">
        <v>122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ht="15" customHeight="1">
      <c r="C12" s="36"/>
      <c r="E12" s="36" t="s">
        <v>105</v>
      </c>
      <c r="F12" s="207">
        <f>Time_hipotesis!F56</f>
        <v>1.4999999999999999E-2</v>
      </c>
      <c r="G12" s="36" t="s">
        <v>2</v>
      </c>
      <c r="H12" s="36" t="s">
        <v>181</v>
      </c>
      <c r="J12" s="160">
        <f t="shared" ref="J12:AC12" si="0">IF(J8=1,$F$12,0)</f>
        <v>0</v>
      </c>
      <c r="K12" s="160">
        <f t="shared" si="0"/>
        <v>1.4999999999999999E-2</v>
      </c>
      <c r="L12" s="160">
        <f t="shared" si="0"/>
        <v>1.4999999999999999E-2</v>
      </c>
      <c r="M12" s="160">
        <f t="shared" si="0"/>
        <v>1.4999999999999999E-2</v>
      </c>
      <c r="N12" s="160">
        <f t="shared" si="0"/>
        <v>1.4999999999999999E-2</v>
      </c>
      <c r="O12" s="160">
        <f t="shared" si="0"/>
        <v>1.4999999999999999E-2</v>
      </c>
      <c r="P12" s="160">
        <f t="shared" si="0"/>
        <v>0</v>
      </c>
      <c r="Q12" s="160">
        <f t="shared" si="0"/>
        <v>0</v>
      </c>
      <c r="R12" s="160">
        <f t="shared" si="0"/>
        <v>0</v>
      </c>
      <c r="S12" s="160">
        <f t="shared" si="0"/>
        <v>0</v>
      </c>
      <c r="T12" s="160">
        <f t="shared" si="0"/>
        <v>0</v>
      </c>
      <c r="U12" s="160">
        <f t="shared" si="0"/>
        <v>0</v>
      </c>
      <c r="V12" s="160">
        <f t="shared" si="0"/>
        <v>0</v>
      </c>
      <c r="W12" s="160">
        <f t="shared" si="0"/>
        <v>0</v>
      </c>
      <c r="X12" s="160">
        <f t="shared" si="0"/>
        <v>0</v>
      </c>
      <c r="Y12" s="160">
        <f t="shared" si="0"/>
        <v>0</v>
      </c>
      <c r="Z12" s="160">
        <f t="shared" si="0"/>
        <v>0</v>
      </c>
      <c r="AA12" s="160">
        <f t="shared" si="0"/>
        <v>0</v>
      </c>
      <c r="AB12" s="160">
        <f t="shared" si="0"/>
        <v>0</v>
      </c>
      <c r="AC12" s="160">
        <f t="shared" si="0"/>
        <v>0</v>
      </c>
      <c r="AD12" s="136" t="s">
        <v>122</v>
      </c>
    </row>
    <row r="13" spans="1:16384" ht="15" customHeight="1">
      <c r="A13" s="75"/>
      <c r="B13" s="107"/>
      <c r="C13" s="78" t="str">
        <f>C11</f>
        <v>Ventas / Ingresos de Explotación</v>
      </c>
      <c r="D13" s="77"/>
      <c r="E13" s="78"/>
      <c r="F13" s="132" t="s">
        <v>105</v>
      </c>
      <c r="G13" s="78" t="s">
        <v>179</v>
      </c>
      <c r="H13" s="78"/>
      <c r="I13" s="130">
        <f>Time_hipotesis!F55</f>
        <v>6000</v>
      </c>
      <c r="J13" s="182">
        <f ca="1">IF(J5=2,$I$13,IF(J8=1,(I13)*(1+J12),J11))</f>
        <v>0</v>
      </c>
      <c r="K13" s="182">
        <f t="shared" ref="K13:AC13" si="1">IF(K5=2,$I$13,IF(K8=1,(J13)*(1+K12),K11))</f>
        <v>6000</v>
      </c>
      <c r="L13" s="182">
        <f t="shared" si="1"/>
        <v>6089.9999999999991</v>
      </c>
      <c r="M13" s="182">
        <f t="shared" si="1"/>
        <v>6181.3499999999985</v>
      </c>
      <c r="N13" s="182">
        <f t="shared" si="1"/>
        <v>6274.0702499999979</v>
      </c>
      <c r="O13" s="182">
        <f t="shared" si="1"/>
        <v>6368.1813037499969</v>
      </c>
      <c r="P13" s="182">
        <f t="shared" ca="1" si="1"/>
        <v>0</v>
      </c>
      <c r="Q13" s="182">
        <f t="shared" ca="1" si="1"/>
        <v>0</v>
      </c>
      <c r="R13" s="182">
        <f t="shared" ca="1" si="1"/>
        <v>0</v>
      </c>
      <c r="S13" s="182">
        <f t="shared" ca="1" si="1"/>
        <v>0</v>
      </c>
      <c r="T13" s="182">
        <f t="shared" ca="1" si="1"/>
        <v>0</v>
      </c>
      <c r="U13" s="182">
        <f t="shared" ca="1" si="1"/>
        <v>0</v>
      </c>
      <c r="V13" s="182">
        <f t="shared" ca="1" si="1"/>
        <v>0</v>
      </c>
      <c r="W13" s="182">
        <f t="shared" ca="1" si="1"/>
        <v>0</v>
      </c>
      <c r="X13" s="182">
        <f t="shared" ca="1" si="1"/>
        <v>0</v>
      </c>
      <c r="Y13" s="182">
        <f t="shared" ca="1" si="1"/>
        <v>0</v>
      </c>
      <c r="Z13" s="182">
        <f t="shared" ca="1" si="1"/>
        <v>0</v>
      </c>
      <c r="AA13" s="182">
        <f t="shared" ca="1" si="1"/>
        <v>0</v>
      </c>
      <c r="AB13" s="182">
        <f t="shared" ca="1" si="1"/>
        <v>0</v>
      </c>
      <c r="AC13" s="182">
        <f t="shared" ca="1" si="1"/>
        <v>0</v>
      </c>
      <c r="AD13" s="136" t="s">
        <v>122</v>
      </c>
    </row>
    <row r="14" spans="1:16384" ht="15" customHeight="1">
      <c r="C14" s="25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36" t="s">
        <v>122</v>
      </c>
    </row>
    <row r="15" spans="1:16384" s="3" customFormat="1" ht="15" customHeight="1">
      <c r="A15" s="7"/>
      <c r="B15" s="6"/>
      <c r="C15" s="130" t="str">
        <f>Workings!C11</f>
        <v>Costes de las Ventas (f)</v>
      </c>
      <c r="D15" s="1"/>
      <c r="E15" s="4"/>
      <c r="F15" s="4"/>
      <c r="G15" s="4" t="str">
        <f>Workings!G11</f>
        <v>€' Mill</v>
      </c>
      <c r="H15" s="4"/>
      <c r="I15" s="4"/>
      <c r="J15" s="159">
        <f ca="1">Workings!J11</f>
        <v>0</v>
      </c>
      <c r="K15" s="159">
        <f ca="1">Workings!K11</f>
        <v>0</v>
      </c>
      <c r="L15" s="159">
        <f ca="1">Workings!L11</f>
        <v>0</v>
      </c>
      <c r="M15" s="159">
        <f ca="1">Workings!M11</f>
        <v>0</v>
      </c>
      <c r="N15" s="159">
        <f ca="1">Workings!N11</f>
        <v>0</v>
      </c>
      <c r="O15" s="159">
        <f ca="1">Workings!O11</f>
        <v>0</v>
      </c>
      <c r="P15" s="159">
        <f ca="1">Workings!P11</f>
        <v>0</v>
      </c>
      <c r="Q15" s="159">
        <f ca="1">Workings!Q11</f>
        <v>0</v>
      </c>
      <c r="R15" s="159">
        <f ca="1">Workings!R11</f>
        <v>0</v>
      </c>
      <c r="S15" s="159">
        <f ca="1">Workings!S11</f>
        <v>0</v>
      </c>
      <c r="T15" s="159">
        <f ca="1">Workings!T11</f>
        <v>0</v>
      </c>
      <c r="U15" s="159">
        <f ca="1">Workings!U11</f>
        <v>0</v>
      </c>
      <c r="V15" s="159">
        <f ca="1">Workings!V11</f>
        <v>0</v>
      </c>
      <c r="W15" s="159">
        <f ca="1">Workings!W11</f>
        <v>0</v>
      </c>
      <c r="X15" s="159">
        <f ca="1">Workings!X11</f>
        <v>0</v>
      </c>
      <c r="Y15" s="159">
        <f ca="1">Workings!Y11</f>
        <v>0</v>
      </c>
      <c r="Z15" s="159">
        <f ca="1">Workings!Z11</f>
        <v>0</v>
      </c>
      <c r="AA15" s="159">
        <f ca="1">Workings!AA11</f>
        <v>0</v>
      </c>
      <c r="AB15" s="159">
        <f ca="1">Workings!AB11</f>
        <v>0</v>
      </c>
      <c r="AC15" s="159">
        <f ca="1">Workings!AC11</f>
        <v>0</v>
      </c>
      <c r="AD15" s="136" t="s">
        <v>122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ht="15" customHeight="1">
      <c r="B16" s="34"/>
      <c r="C16" s="25"/>
      <c r="E16" s="36" t="s">
        <v>105</v>
      </c>
      <c r="F16" s="207">
        <f>Time_hipotesis!F57</f>
        <v>0.5</v>
      </c>
      <c r="G16" s="36" t="s">
        <v>2</v>
      </c>
      <c r="H16" s="36" t="s">
        <v>182</v>
      </c>
      <c r="J16" s="160">
        <f t="shared" ref="J16:AC16" si="2">IF(J8=1,$F$16,0)</f>
        <v>0</v>
      </c>
      <c r="K16" s="160">
        <f t="shared" si="2"/>
        <v>0.5</v>
      </c>
      <c r="L16" s="160">
        <f t="shared" si="2"/>
        <v>0.5</v>
      </c>
      <c r="M16" s="160">
        <f t="shared" si="2"/>
        <v>0.5</v>
      </c>
      <c r="N16" s="160">
        <f t="shared" si="2"/>
        <v>0.5</v>
      </c>
      <c r="O16" s="160">
        <f t="shared" si="2"/>
        <v>0.5</v>
      </c>
      <c r="P16" s="160">
        <f t="shared" si="2"/>
        <v>0</v>
      </c>
      <c r="Q16" s="160">
        <f t="shared" si="2"/>
        <v>0</v>
      </c>
      <c r="R16" s="160">
        <f t="shared" si="2"/>
        <v>0</v>
      </c>
      <c r="S16" s="160">
        <f t="shared" si="2"/>
        <v>0</v>
      </c>
      <c r="T16" s="160">
        <f t="shared" si="2"/>
        <v>0</v>
      </c>
      <c r="U16" s="160">
        <f t="shared" si="2"/>
        <v>0</v>
      </c>
      <c r="V16" s="160">
        <f t="shared" si="2"/>
        <v>0</v>
      </c>
      <c r="W16" s="160">
        <f t="shared" si="2"/>
        <v>0</v>
      </c>
      <c r="X16" s="160">
        <f t="shared" si="2"/>
        <v>0</v>
      </c>
      <c r="Y16" s="160">
        <f t="shared" si="2"/>
        <v>0</v>
      </c>
      <c r="Z16" s="160">
        <f t="shared" si="2"/>
        <v>0</v>
      </c>
      <c r="AA16" s="160">
        <f t="shared" si="2"/>
        <v>0</v>
      </c>
      <c r="AB16" s="160">
        <f t="shared" si="2"/>
        <v>0</v>
      </c>
      <c r="AC16" s="160">
        <f t="shared" si="2"/>
        <v>0</v>
      </c>
      <c r="AD16" s="136" t="s">
        <v>122</v>
      </c>
    </row>
    <row r="17" spans="1:16384" ht="15" customHeight="1">
      <c r="A17" s="75"/>
      <c r="B17" s="75"/>
      <c r="C17" s="78" t="str">
        <f>C15</f>
        <v>Costes de las Ventas (f)</v>
      </c>
      <c r="D17" s="77"/>
      <c r="E17" s="78"/>
      <c r="F17" s="132" t="s">
        <v>105</v>
      </c>
      <c r="G17" s="78" t="s">
        <v>179</v>
      </c>
      <c r="H17" s="78"/>
      <c r="I17" s="78"/>
      <c r="J17" s="156">
        <f t="shared" ref="J17:AC17" ca="1" si="3">IF(J8=1,-J16*J13,IF(J7=1,J15,0))</f>
        <v>0</v>
      </c>
      <c r="K17" s="156">
        <f t="shared" si="3"/>
        <v>-3000</v>
      </c>
      <c r="L17" s="156">
        <f t="shared" si="3"/>
        <v>-3044.9999999999995</v>
      </c>
      <c r="M17" s="156">
        <f t="shared" si="3"/>
        <v>-3090.6749999999993</v>
      </c>
      <c r="N17" s="156">
        <f t="shared" si="3"/>
        <v>-3137.035124999999</v>
      </c>
      <c r="O17" s="156">
        <f t="shared" si="3"/>
        <v>-3184.0906518749985</v>
      </c>
      <c r="P17" s="156">
        <f t="shared" si="3"/>
        <v>0</v>
      </c>
      <c r="Q17" s="156">
        <f t="shared" si="3"/>
        <v>0</v>
      </c>
      <c r="R17" s="156">
        <f t="shared" si="3"/>
        <v>0</v>
      </c>
      <c r="S17" s="156">
        <f t="shared" si="3"/>
        <v>0</v>
      </c>
      <c r="T17" s="156">
        <f t="shared" si="3"/>
        <v>0</v>
      </c>
      <c r="U17" s="156">
        <f t="shared" si="3"/>
        <v>0</v>
      </c>
      <c r="V17" s="156">
        <f t="shared" si="3"/>
        <v>0</v>
      </c>
      <c r="W17" s="156">
        <f t="shared" si="3"/>
        <v>0</v>
      </c>
      <c r="X17" s="156">
        <f t="shared" si="3"/>
        <v>0</v>
      </c>
      <c r="Y17" s="156">
        <f t="shared" si="3"/>
        <v>0</v>
      </c>
      <c r="Z17" s="156">
        <f t="shared" si="3"/>
        <v>0</v>
      </c>
      <c r="AA17" s="156">
        <f t="shared" si="3"/>
        <v>0</v>
      </c>
      <c r="AB17" s="156">
        <f t="shared" si="3"/>
        <v>0</v>
      </c>
      <c r="AC17" s="156">
        <f t="shared" si="3"/>
        <v>0</v>
      </c>
      <c r="AD17" s="136" t="s">
        <v>122</v>
      </c>
    </row>
    <row r="18" spans="1:16384" ht="15" customHeight="1">
      <c r="A18" s="75"/>
      <c r="B18" s="75"/>
      <c r="C18" s="78"/>
      <c r="D18" s="77"/>
      <c r="E18" s="78"/>
      <c r="F18" s="132"/>
      <c r="G18" s="78"/>
      <c r="H18" s="78"/>
      <c r="I18" s="78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36"/>
    </row>
    <row r="19" spans="1:16384" ht="15" customHeight="1">
      <c r="A19" s="75"/>
      <c r="B19" s="75" t="s">
        <v>53</v>
      </c>
      <c r="C19" s="78"/>
      <c r="D19" s="77"/>
      <c r="E19" s="78"/>
      <c r="F19" s="198" t="s">
        <v>105</v>
      </c>
      <c r="G19" s="75" t="s">
        <v>179</v>
      </c>
      <c r="H19" s="75"/>
      <c r="I19" s="75"/>
      <c r="J19" s="157">
        <f ca="1">J13+J17</f>
        <v>0</v>
      </c>
      <c r="K19" s="157">
        <f t="shared" ref="K19:AC19" si="4">K13+K17</f>
        <v>3000</v>
      </c>
      <c r="L19" s="157">
        <f t="shared" si="4"/>
        <v>3044.9999999999995</v>
      </c>
      <c r="M19" s="157">
        <f t="shared" si="4"/>
        <v>3090.6749999999993</v>
      </c>
      <c r="N19" s="157">
        <f t="shared" si="4"/>
        <v>3137.035124999999</v>
      </c>
      <c r="O19" s="157">
        <f t="shared" si="4"/>
        <v>3184.0906518749985</v>
      </c>
      <c r="P19" s="157">
        <f t="shared" ca="1" si="4"/>
        <v>0</v>
      </c>
      <c r="Q19" s="157">
        <f t="shared" ca="1" si="4"/>
        <v>0</v>
      </c>
      <c r="R19" s="157">
        <f t="shared" ca="1" si="4"/>
        <v>0</v>
      </c>
      <c r="S19" s="157">
        <f t="shared" ca="1" si="4"/>
        <v>0</v>
      </c>
      <c r="T19" s="157">
        <f t="shared" ca="1" si="4"/>
        <v>0</v>
      </c>
      <c r="U19" s="157">
        <f t="shared" ca="1" si="4"/>
        <v>0</v>
      </c>
      <c r="V19" s="157">
        <f t="shared" ca="1" si="4"/>
        <v>0</v>
      </c>
      <c r="W19" s="157">
        <f t="shared" ca="1" si="4"/>
        <v>0</v>
      </c>
      <c r="X19" s="157">
        <f t="shared" ca="1" si="4"/>
        <v>0</v>
      </c>
      <c r="Y19" s="157">
        <f t="shared" ca="1" si="4"/>
        <v>0</v>
      </c>
      <c r="Z19" s="157">
        <f t="shared" ca="1" si="4"/>
        <v>0</v>
      </c>
      <c r="AA19" s="157">
        <f t="shared" ca="1" si="4"/>
        <v>0</v>
      </c>
      <c r="AB19" s="157">
        <f t="shared" ca="1" si="4"/>
        <v>0</v>
      </c>
      <c r="AC19" s="157">
        <f t="shared" ca="1" si="4"/>
        <v>0</v>
      </c>
      <c r="AD19" s="136"/>
    </row>
    <row r="20" spans="1:16384" ht="15" customHeight="1">
      <c r="C20" s="25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36" t="s">
        <v>122</v>
      </c>
    </row>
    <row r="21" spans="1:16384" s="3" customFormat="1" ht="15" customHeight="1">
      <c r="A21" s="7"/>
      <c r="B21" s="6"/>
      <c r="C21" s="4" t="str">
        <f>Workings!C14</f>
        <v>Gastos Operativos</v>
      </c>
      <c r="D21" s="1"/>
      <c r="E21" s="4"/>
      <c r="F21" s="4" t="s">
        <v>106</v>
      </c>
      <c r="G21" s="4" t="str">
        <f>Workings!G14</f>
        <v>€' Mill</v>
      </c>
      <c r="H21" s="4"/>
      <c r="I21" s="4"/>
      <c r="J21" s="159">
        <f ca="1">Workings!J14</f>
        <v>0</v>
      </c>
      <c r="K21" s="159">
        <f ca="1">Workings!K14</f>
        <v>0</v>
      </c>
      <c r="L21" s="159">
        <f ca="1">Workings!L14</f>
        <v>0</v>
      </c>
      <c r="M21" s="159">
        <f ca="1">Workings!M14</f>
        <v>0</v>
      </c>
      <c r="N21" s="159">
        <f ca="1">Workings!N14</f>
        <v>0</v>
      </c>
      <c r="O21" s="159">
        <f ca="1">Workings!O14</f>
        <v>0</v>
      </c>
      <c r="P21" s="159">
        <f ca="1">Workings!P14</f>
        <v>0</v>
      </c>
      <c r="Q21" s="159">
        <f ca="1">Workings!Q14</f>
        <v>0</v>
      </c>
      <c r="R21" s="159">
        <f ca="1">Workings!R14</f>
        <v>0</v>
      </c>
      <c r="S21" s="159">
        <f ca="1">Workings!S14</f>
        <v>0</v>
      </c>
      <c r="T21" s="159">
        <f ca="1">Workings!T14</f>
        <v>0</v>
      </c>
      <c r="U21" s="159">
        <f ca="1">Workings!U14</f>
        <v>0</v>
      </c>
      <c r="V21" s="159">
        <f ca="1">Workings!V14</f>
        <v>0</v>
      </c>
      <c r="W21" s="159">
        <f ca="1">Workings!W14</f>
        <v>0</v>
      </c>
      <c r="X21" s="159">
        <f ca="1">Workings!X14</f>
        <v>0</v>
      </c>
      <c r="Y21" s="159">
        <f ca="1">Workings!Y14</f>
        <v>0</v>
      </c>
      <c r="Z21" s="159">
        <f ca="1">Workings!Z14</f>
        <v>0</v>
      </c>
      <c r="AA21" s="159">
        <f ca="1">Workings!AA14</f>
        <v>0</v>
      </c>
      <c r="AB21" s="159">
        <f ca="1">Workings!AB14</f>
        <v>0</v>
      </c>
      <c r="AC21" s="159">
        <f ca="1">Workings!AC14</f>
        <v>0</v>
      </c>
      <c r="AD21" s="136" t="s">
        <v>122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35" customFormat="1" ht="15" customHeight="1">
      <c r="A22" s="34"/>
      <c r="B22" s="34"/>
      <c r="C22" s="25"/>
      <c r="E22" s="36" t="s">
        <v>105</v>
      </c>
      <c r="F22" s="185">
        <f>Time_hipotesis!F58+Time_hipotesis!F59</f>
        <v>0.35</v>
      </c>
      <c r="G22" s="36" t="s">
        <v>2</v>
      </c>
      <c r="H22" s="36" t="s">
        <v>182</v>
      </c>
      <c r="I22" s="36"/>
      <c r="J22" s="160">
        <f t="shared" ref="J22:AC22" si="5">IF(J8=1,$F$22,0)</f>
        <v>0</v>
      </c>
      <c r="K22" s="160">
        <f t="shared" si="5"/>
        <v>0.35</v>
      </c>
      <c r="L22" s="160">
        <f t="shared" si="5"/>
        <v>0.35</v>
      </c>
      <c r="M22" s="160">
        <f t="shared" si="5"/>
        <v>0.35</v>
      </c>
      <c r="N22" s="160">
        <f t="shared" si="5"/>
        <v>0.35</v>
      </c>
      <c r="O22" s="160">
        <f t="shared" si="5"/>
        <v>0.35</v>
      </c>
      <c r="P22" s="160">
        <f t="shared" si="5"/>
        <v>0</v>
      </c>
      <c r="Q22" s="160">
        <f t="shared" si="5"/>
        <v>0</v>
      </c>
      <c r="R22" s="160">
        <f t="shared" si="5"/>
        <v>0</v>
      </c>
      <c r="S22" s="160">
        <f t="shared" si="5"/>
        <v>0</v>
      </c>
      <c r="T22" s="160">
        <f t="shared" si="5"/>
        <v>0</v>
      </c>
      <c r="U22" s="160">
        <f t="shared" si="5"/>
        <v>0</v>
      </c>
      <c r="V22" s="160">
        <f t="shared" si="5"/>
        <v>0</v>
      </c>
      <c r="W22" s="160">
        <f t="shared" si="5"/>
        <v>0</v>
      </c>
      <c r="X22" s="160">
        <f t="shared" si="5"/>
        <v>0</v>
      </c>
      <c r="Y22" s="160">
        <f t="shared" si="5"/>
        <v>0</v>
      </c>
      <c r="Z22" s="160">
        <f t="shared" si="5"/>
        <v>0</v>
      </c>
      <c r="AA22" s="160">
        <f t="shared" si="5"/>
        <v>0</v>
      </c>
      <c r="AB22" s="160">
        <f t="shared" si="5"/>
        <v>0</v>
      </c>
      <c r="AC22" s="160">
        <f t="shared" si="5"/>
        <v>0</v>
      </c>
      <c r="AD22" s="136" t="s">
        <v>122</v>
      </c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77" customFormat="1" ht="15" customHeight="1">
      <c r="A23" s="75"/>
      <c r="B23" s="75"/>
      <c r="C23" s="78" t="str">
        <f>C21</f>
        <v>Gastos Operativos</v>
      </c>
      <c r="E23" s="78"/>
      <c r="F23" s="132" t="s">
        <v>105</v>
      </c>
      <c r="G23" s="78" t="str">
        <f>G22</f>
        <v>%</v>
      </c>
      <c r="H23" s="78"/>
      <c r="I23" s="188"/>
      <c r="J23" s="156">
        <f t="shared" ref="J23:AC23" ca="1" si="6">IF(J8=1,-J13*J22,IF(J7=1,J21,0))</f>
        <v>0</v>
      </c>
      <c r="K23" s="156">
        <f t="shared" si="6"/>
        <v>-2100</v>
      </c>
      <c r="L23" s="156">
        <f t="shared" si="6"/>
        <v>-2131.4999999999995</v>
      </c>
      <c r="M23" s="156">
        <f t="shared" si="6"/>
        <v>-2163.4724999999994</v>
      </c>
      <c r="N23" s="156">
        <f t="shared" si="6"/>
        <v>-2195.9245874999992</v>
      </c>
      <c r="O23" s="156">
        <f t="shared" si="6"/>
        <v>-2228.8634563124988</v>
      </c>
      <c r="P23" s="156">
        <f t="shared" si="6"/>
        <v>0</v>
      </c>
      <c r="Q23" s="156">
        <f t="shared" si="6"/>
        <v>0</v>
      </c>
      <c r="R23" s="156">
        <f t="shared" si="6"/>
        <v>0</v>
      </c>
      <c r="S23" s="156">
        <f t="shared" si="6"/>
        <v>0</v>
      </c>
      <c r="T23" s="156">
        <f t="shared" si="6"/>
        <v>0</v>
      </c>
      <c r="U23" s="156">
        <f t="shared" si="6"/>
        <v>0</v>
      </c>
      <c r="V23" s="156">
        <f t="shared" si="6"/>
        <v>0</v>
      </c>
      <c r="W23" s="156">
        <f t="shared" si="6"/>
        <v>0</v>
      </c>
      <c r="X23" s="156">
        <f t="shared" si="6"/>
        <v>0</v>
      </c>
      <c r="Y23" s="156">
        <f t="shared" si="6"/>
        <v>0</v>
      </c>
      <c r="Z23" s="156">
        <f t="shared" si="6"/>
        <v>0</v>
      </c>
      <c r="AA23" s="156">
        <f t="shared" si="6"/>
        <v>0</v>
      </c>
      <c r="AB23" s="156">
        <f t="shared" si="6"/>
        <v>0</v>
      </c>
      <c r="AC23" s="156">
        <f t="shared" si="6"/>
        <v>0</v>
      </c>
      <c r="AD23" s="136" t="s">
        <v>122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77" customFormat="1" ht="15" customHeight="1">
      <c r="A24" s="75"/>
      <c r="B24" s="75"/>
      <c r="C24" s="78"/>
      <c r="E24" s="78"/>
      <c r="F24" s="132"/>
      <c r="G24" s="78"/>
      <c r="H24" s="78"/>
      <c r="I24" s="188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36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77" customFormat="1" ht="15" customHeight="1">
      <c r="A25" s="75"/>
      <c r="B25" s="75" t="s">
        <v>54</v>
      </c>
      <c r="C25" s="78"/>
      <c r="E25" s="78"/>
      <c r="F25" s="198" t="s">
        <v>105</v>
      </c>
      <c r="G25" s="75" t="s">
        <v>179</v>
      </c>
      <c r="H25" s="75"/>
      <c r="I25" s="199"/>
      <c r="J25" s="157">
        <f ca="1">J19+J23</f>
        <v>0</v>
      </c>
      <c r="K25" s="157">
        <f t="shared" ref="K25:AC25" si="7">K19+K23</f>
        <v>900</v>
      </c>
      <c r="L25" s="157">
        <f t="shared" si="7"/>
        <v>913.5</v>
      </c>
      <c r="M25" s="157">
        <f t="shared" si="7"/>
        <v>927.20249999999987</v>
      </c>
      <c r="N25" s="157">
        <f t="shared" si="7"/>
        <v>941.11053749999974</v>
      </c>
      <c r="O25" s="157">
        <f t="shared" si="7"/>
        <v>955.22719556249967</v>
      </c>
      <c r="P25" s="157">
        <f t="shared" ca="1" si="7"/>
        <v>0</v>
      </c>
      <c r="Q25" s="157">
        <f t="shared" ca="1" si="7"/>
        <v>0</v>
      </c>
      <c r="R25" s="157">
        <f t="shared" ca="1" si="7"/>
        <v>0</v>
      </c>
      <c r="S25" s="157">
        <f t="shared" ca="1" si="7"/>
        <v>0</v>
      </c>
      <c r="T25" s="157">
        <f t="shared" ca="1" si="7"/>
        <v>0</v>
      </c>
      <c r="U25" s="157">
        <f t="shared" ca="1" si="7"/>
        <v>0</v>
      </c>
      <c r="V25" s="157">
        <f t="shared" ca="1" si="7"/>
        <v>0</v>
      </c>
      <c r="W25" s="157">
        <f t="shared" ca="1" si="7"/>
        <v>0</v>
      </c>
      <c r="X25" s="157">
        <f t="shared" ca="1" si="7"/>
        <v>0</v>
      </c>
      <c r="Y25" s="157">
        <f t="shared" ca="1" si="7"/>
        <v>0</v>
      </c>
      <c r="Z25" s="157">
        <f t="shared" ca="1" si="7"/>
        <v>0</v>
      </c>
      <c r="AA25" s="157">
        <f t="shared" ca="1" si="7"/>
        <v>0</v>
      </c>
      <c r="AB25" s="157">
        <f t="shared" ca="1" si="7"/>
        <v>0</v>
      </c>
      <c r="AC25" s="157">
        <f t="shared" ca="1" si="7"/>
        <v>0</v>
      </c>
      <c r="AD25" s="136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ht="15" customHeight="1">
      <c r="C26" s="25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36" t="s">
        <v>122</v>
      </c>
    </row>
    <row r="27" spans="1:16384" s="1" customFormat="1" ht="15" customHeight="1">
      <c r="A27" s="7"/>
      <c r="B27" s="6"/>
      <c r="C27" s="4" t="str">
        <f>Workings!C17</f>
        <v>Resultado Financiero</v>
      </c>
      <c r="E27" s="4"/>
      <c r="F27" s="4"/>
      <c r="G27" s="4" t="str">
        <f>Workings!G17</f>
        <v>€' Mill</v>
      </c>
      <c r="H27" s="4"/>
      <c r="I27" s="4"/>
      <c r="J27" s="159">
        <f ca="1">Workings!J17</f>
        <v>0</v>
      </c>
      <c r="K27" s="159">
        <f ca="1">Workings!K17</f>
        <v>0</v>
      </c>
      <c r="L27" s="159">
        <f ca="1">Workings!L17</f>
        <v>0</v>
      </c>
      <c r="M27" s="159">
        <f ca="1">Workings!M17</f>
        <v>0</v>
      </c>
      <c r="N27" s="159">
        <f ca="1">Workings!N17</f>
        <v>0</v>
      </c>
      <c r="O27" s="159">
        <f ca="1">Workings!O17</f>
        <v>0</v>
      </c>
      <c r="P27" s="159">
        <f ca="1">Workings!P17</f>
        <v>0</v>
      </c>
      <c r="Q27" s="159">
        <f ca="1">Workings!Q17</f>
        <v>0</v>
      </c>
      <c r="R27" s="159">
        <f ca="1">Workings!R17</f>
        <v>0</v>
      </c>
      <c r="S27" s="159">
        <f ca="1">Workings!S17</f>
        <v>0</v>
      </c>
      <c r="T27" s="159">
        <f ca="1">Workings!T17</f>
        <v>0</v>
      </c>
      <c r="U27" s="159">
        <f ca="1">Workings!U17</f>
        <v>0</v>
      </c>
      <c r="V27" s="159">
        <f ca="1">Workings!V17</f>
        <v>0</v>
      </c>
      <c r="W27" s="159">
        <f ca="1">Workings!W17</f>
        <v>0</v>
      </c>
      <c r="X27" s="159">
        <f ca="1">Workings!X17</f>
        <v>0</v>
      </c>
      <c r="Y27" s="159">
        <f ca="1">Workings!Y17</f>
        <v>0</v>
      </c>
      <c r="Z27" s="159">
        <f ca="1">Workings!Z17</f>
        <v>0</v>
      </c>
      <c r="AA27" s="159">
        <f ca="1">Workings!AA17</f>
        <v>0</v>
      </c>
      <c r="AB27" s="159">
        <f ca="1">Workings!AB17</f>
        <v>0</v>
      </c>
      <c r="AC27" s="159">
        <f ca="1">Workings!AC17</f>
        <v>0</v>
      </c>
      <c r="AD27" s="136" t="s">
        <v>122</v>
      </c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35" customFormat="1" ht="15" customHeight="1">
      <c r="A28" s="34"/>
      <c r="B28" s="34"/>
      <c r="C28" s="25"/>
      <c r="E28" s="127" t="s">
        <v>105</v>
      </c>
      <c r="F28" s="36"/>
      <c r="G28" s="36"/>
      <c r="H28" s="36"/>
      <c r="I28" s="36"/>
      <c r="J28" s="156">
        <v>0</v>
      </c>
      <c r="K28" s="156">
        <v>0</v>
      </c>
      <c r="L28" s="156">
        <v>0</v>
      </c>
      <c r="M28" s="156">
        <v>0</v>
      </c>
      <c r="N28" s="156">
        <v>0</v>
      </c>
      <c r="O28" s="156">
        <v>0</v>
      </c>
      <c r="P28" s="156">
        <v>0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36" t="s">
        <v>122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77" customFormat="1" ht="15" customHeight="1">
      <c r="A29" s="75"/>
      <c r="B29" s="75"/>
      <c r="C29" s="112"/>
      <c r="E29" s="127" t="str">
        <f>Time_hipotesis!E41</f>
        <v>Depositos</v>
      </c>
      <c r="F29" s="185">
        <v>0</v>
      </c>
      <c r="G29" s="78" t="str">
        <f>Time_hipotesis!G41</f>
        <v>%</v>
      </c>
      <c r="H29" s="78" t="str">
        <f>Time_hipotesis!H41</f>
        <v>Positivo</v>
      </c>
      <c r="I29" s="78"/>
      <c r="J29" s="156">
        <f t="shared" ref="J29:AC29" si="8">IF(J8=1,J89*$F$29,0)</f>
        <v>0</v>
      </c>
      <c r="K29" s="156">
        <f t="shared" ca="1" si="8"/>
        <v>0</v>
      </c>
      <c r="L29" s="156">
        <f t="shared" ca="1" si="8"/>
        <v>0</v>
      </c>
      <c r="M29" s="156">
        <f t="shared" ca="1" si="8"/>
        <v>0</v>
      </c>
      <c r="N29" s="156">
        <f t="shared" ca="1" si="8"/>
        <v>0</v>
      </c>
      <c r="O29" s="156">
        <f t="shared" ca="1" si="8"/>
        <v>0</v>
      </c>
      <c r="P29" s="156">
        <f t="shared" si="8"/>
        <v>0</v>
      </c>
      <c r="Q29" s="156">
        <f t="shared" si="8"/>
        <v>0</v>
      </c>
      <c r="R29" s="156">
        <f t="shared" si="8"/>
        <v>0</v>
      </c>
      <c r="S29" s="156">
        <f t="shared" si="8"/>
        <v>0</v>
      </c>
      <c r="T29" s="156">
        <f t="shared" si="8"/>
        <v>0</v>
      </c>
      <c r="U29" s="156">
        <f t="shared" si="8"/>
        <v>0</v>
      </c>
      <c r="V29" s="156">
        <f t="shared" si="8"/>
        <v>0</v>
      </c>
      <c r="W29" s="156">
        <f t="shared" si="8"/>
        <v>0</v>
      </c>
      <c r="X29" s="156">
        <f t="shared" si="8"/>
        <v>0</v>
      </c>
      <c r="Y29" s="156">
        <f t="shared" si="8"/>
        <v>0</v>
      </c>
      <c r="Z29" s="156">
        <f t="shared" si="8"/>
        <v>0</v>
      </c>
      <c r="AA29" s="156">
        <f t="shared" si="8"/>
        <v>0</v>
      </c>
      <c r="AB29" s="156">
        <f t="shared" si="8"/>
        <v>0</v>
      </c>
      <c r="AC29" s="156">
        <f t="shared" si="8"/>
        <v>0</v>
      </c>
      <c r="AD29" s="136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77" customFormat="1" ht="15" customHeight="1">
      <c r="A30" s="75"/>
      <c r="B30" s="75"/>
      <c r="C30" s="112"/>
      <c r="E30" s="127" t="str">
        <f>Time_hipotesis!E43</f>
        <v>Interes CP</v>
      </c>
      <c r="F30" s="185">
        <f>Time_hipotesis!F42</f>
        <v>0.08</v>
      </c>
      <c r="G30" s="78" t="str">
        <f>Time_hipotesis!G42</f>
        <v>%</v>
      </c>
      <c r="H30" s="78" t="str">
        <f>Time_hipotesis!H42</f>
        <v>Negativo</v>
      </c>
      <c r="I30" s="78"/>
      <c r="J30" s="156">
        <f t="shared" ref="J30:AC30" si="9">IF(J8=1,J122*$F$30,0)</f>
        <v>0</v>
      </c>
      <c r="K30" s="156">
        <f t="shared" ca="1" si="9"/>
        <v>0</v>
      </c>
      <c r="L30" s="156">
        <f t="shared" ca="1" si="9"/>
        <v>0</v>
      </c>
      <c r="M30" s="156">
        <f t="shared" ca="1" si="9"/>
        <v>0</v>
      </c>
      <c r="N30" s="156">
        <f t="shared" ca="1" si="9"/>
        <v>0</v>
      </c>
      <c r="O30" s="156">
        <f t="shared" ca="1" si="9"/>
        <v>0</v>
      </c>
      <c r="P30" s="156">
        <f t="shared" si="9"/>
        <v>0</v>
      </c>
      <c r="Q30" s="156">
        <f t="shared" si="9"/>
        <v>0</v>
      </c>
      <c r="R30" s="156">
        <f t="shared" si="9"/>
        <v>0</v>
      </c>
      <c r="S30" s="156">
        <f t="shared" si="9"/>
        <v>0</v>
      </c>
      <c r="T30" s="156">
        <f t="shared" si="9"/>
        <v>0</v>
      </c>
      <c r="U30" s="156">
        <f t="shared" si="9"/>
        <v>0</v>
      </c>
      <c r="V30" s="156">
        <f t="shared" si="9"/>
        <v>0</v>
      </c>
      <c r="W30" s="156">
        <f t="shared" si="9"/>
        <v>0</v>
      </c>
      <c r="X30" s="156">
        <f t="shared" si="9"/>
        <v>0</v>
      </c>
      <c r="Y30" s="156">
        <f t="shared" si="9"/>
        <v>0</v>
      </c>
      <c r="Z30" s="156">
        <f t="shared" si="9"/>
        <v>0</v>
      </c>
      <c r="AA30" s="156">
        <f t="shared" si="9"/>
        <v>0</v>
      </c>
      <c r="AB30" s="156">
        <f t="shared" si="9"/>
        <v>0</v>
      </c>
      <c r="AC30" s="156">
        <f t="shared" si="9"/>
        <v>0</v>
      </c>
      <c r="AD30" s="136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77" customFormat="1" ht="15" customHeight="1">
      <c r="A31" s="75"/>
      <c r="B31" s="75"/>
      <c r="C31" s="112"/>
      <c r="E31" s="127" t="str">
        <f>Time_hipotesis!E42</f>
        <v>Interes LP</v>
      </c>
      <c r="F31" s="185">
        <f>Time_hipotesis!F42</f>
        <v>0.08</v>
      </c>
      <c r="G31" s="78" t="str">
        <f>Time_hipotesis!G43</f>
        <v>%</v>
      </c>
      <c r="H31" s="78" t="str">
        <f>Time_hipotesis!H43</f>
        <v>Negativo</v>
      </c>
      <c r="I31" s="78"/>
      <c r="J31" s="156">
        <f t="shared" ref="J31:AC31" si="10">IF(J8=1,J104*$F$31,0)</f>
        <v>0</v>
      </c>
      <c r="K31" s="156">
        <f t="shared" ca="1" si="10"/>
        <v>400</v>
      </c>
      <c r="L31" s="156">
        <f t="shared" ca="1" si="10"/>
        <v>400</v>
      </c>
      <c r="M31" s="156">
        <f t="shared" ca="1" si="10"/>
        <v>400</v>
      </c>
      <c r="N31" s="156">
        <f t="shared" ca="1" si="10"/>
        <v>400</v>
      </c>
      <c r="O31" s="156">
        <f t="shared" ca="1" si="10"/>
        <v>400</v>
      </c>
      <c r="P31" s="156">
        <f t="shared" si="10"/>
        <v>0</v>
      </c>
      <c r="Q31" s="156">
        <f t="shared" si="10"/>
        <v>0</v>
      </c>
      <c r="R31" s="156">
        <f t="shared" si="10"/>
        <v>0</v>
      </c>
      <c r="S31" s="156">
        <f t="shared" si="10"/>
        <v>0</v>
      </c>
      <c r="T31" s="156">
        <f t="shared" si="10"/>
        <v>0</v>
      </c>
      <c r="U31" s="156">
        <f t="shared" si="10"/>
        <v>0</v>
      </c>
      <c r="V31" s="156">
        <f t="shared" si="10"/>
        <v>0</v>
      </c>
      <c r="W31" s="156">
        <f t="shared" si="10"/>
        <v>0</v>
      </c>
      <c r="X31" s="156">
        <f t="shared" si="10"/>
        <v>0</v>
      </c>
      <c r="Y31" s="156">
        <f t="shared" si="10"/>
        <v>0</v>
      </c>
      <c r="Z31" s="156">
        <f t="shared" si="10"/>
        <v>0</v>
      </c>
      <c r="AA31" s="156">
        <f t="shared" si="10"/>
        <v>0</v>
      </c>
      <c r="AB31" s="156">
        <f t="shared" si="10"/>
        <v>0</v>
      </c>
      <c r="AC31" s="156">
        <f t="shared" si="10"/>
        <v>0</v>
      </c>
      <c r="AD31" s="136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77" customFormat="1" ht="15" customHeight="1">
      <c r="A32" s="75"/>
      <c r="B32" s="75"/>
      <c r="C32" s="112"/>
      <c r="E32" s="127"/>
      <c r="F32" s="78"/>
      <c r="G32" s="78"/>
      <c r="H32" s="78"/>
      <c r="I32" s="78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36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138" customFormat="1" ht="15" customHeight="1">
      <c r="A33" s="137"/>
      <c r="B33" s="137"/>
      <c r="C33" s="127" t="str">
        <f>C27</f>
        <v>Resultado Financiero</v>
      </c>
      <c r="E33" s="127"/>
      <c r="F33" s="139" t="s">
        <v>105</v>
      </c>
      <c r="G33" s="127"/>
      <c r="H33" s="127"/>
      <c r="I33" s="127"/>
      <c r="J33" s="156">
        <f ca="1">-J31-J30+J29+J27</f>
        <v>0</v>
      </c>
      <c r="K33" s="156">
        <f t="shared" ref="K33:AC33" ca="1" si="11">-K31-K30+K29+K27</f>
        <v>-400</v>
      </c>
      <c r="L33" s="156">
        <f t="shared" ca="1" si="11"/>
        <v>-400</v>
      </c>
      <c r="M33" s="156">
        <f t="shared" ca="1" si="11"/>
        <v>-400</v>
      </c>
      <c r="N33" s="156">
        <f t="shared" ca="1" si="11"/>
        <v>-400</v>
      </c>
      <c r="O33" s="156">
        <f t="shared" ca="1" si="11"/>
        <v>-400</v>
      </c>
      <c r="P33" s="156">
        <f t="shared" ca="1" si="11"/>
        <v>0</v>
      </c>
      <c r="Q33" s="156">
        <f t="shared" ca="1" si="11"/>
        <v>0</v>
      </c>
      <c r="R33" s="156">
        <f t="shared" ca="1" si="11"/>
        <v>0</v>
      </c>
      <c r="S33" s="156">
        <f t="shared" ca="1" si="11"/>
        <v>0</v>
      </c>
      <c r="T33" s="156">
        <f t="shared" ca="1" si="11"/>
        <v>0</v>
      </c>
      <c r="U33" s="156">
        <f t="shared" ca="1" si="11"/>
        <v>0</v>
      </c>
      <c r="V33" s="156">
        <f t="shared" ca="1" si="11"/>
        <v>0</v>
      </c>
      <c r="W33" s="156">
        <f t="shared" ca="1" si="11"/>
        <v>0</v>
      </c>
      <c r="X33" s="156">
        <f t="shared" ca="1" si="11"/>
        <v>0</v>
      </c>
      <c r="Y33" s="156">
        <f t="shared" ca="1" si="11"/>
        <v>0</v>
      </c>
      <c r="Z33" s="156">
        <f t="shared" ca="1" si="11"/>
        <v>0</v>
      </c>
      <c r="AA33" s="156">
        <f t="shared" ca="1" si="11"/>
        <v>0</v>
      </c>
      <c r="AB33" s="156">
        <f t="shared" ca="1" si="11"/>
        <v>0</v>
      </c>
      <c r="AC33" s="156">
        <f t="shared" ca="1" si="11"/>
        <v>0</v>
      </c>
      <c r="AD33" s="140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35" customFormat="1" ht="15" customHeight="1">
      <c r="A34" s="34"/>
      <c r="B34" s="34"/>
      <c r="C34" s="25"/>
      <c r="E34" s="36"/>
      <c r="F34" s="36"/>
      <c r="G34" s="36"/>
      <c r="H34" s="36"/>
      <c r="I34" s="3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36" t="s">
        <v>122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1" customFormat="1" ht="15" customHeight="1">
      <c r="A35" s="7"/>
      <c r="B35" s="7"/>
      <c r="C35" s="4" t="str">
        <f>Workings!C18</f>
        <v>Otros Ingresos y Gastos Netos</v>
      </c>
      <c r="E35" s="4"/>
      <c r="F35" s="4"/>
      <c r="G35" s="4" t="str">
        <f>Workings!G18</f>
        <v>€' Mill</v>
      </c>
      <c r="H35" s="4"/>
      <c r="I35" s="4"/>
      <c r="J35" s="159">
        <f ca="1">Workings!J18</f>
        <v>0</v>
      </c>
      <c r="K35" s="159">
        <f ca="1">Workings!K18</f>
        <v>0</v>
      </c>
      <c r="L35" s="159">
        <f ca="1">Workings!L18</f>
        <v>0</v>
      </c>
      <c r="M35" s="159">
        <f ca="1">Workings!M18</f>
        <v>0</v>
      </c>
      <c r="N35" s="159">
        <f ca="1">Workings!N18</f>
        <v>0</v>
      </c>
      <c r="O35" s="159">
        <f ca="1">Workings!O18</f>
        <v>0</v>
      </c>
      <c r="P35" s="159">
        <f ca="1">Workings!P18</f>
        <v>0</v>
      </c>
      <c r="Q35" s="159">
        <f ca="1">Workings!Q18</f>
        <v>0</v>
      </c>
      <c r="R35" s="159">
        <f ca="1">Workings!R18</f>
        <v>0</v>
      </c>
      <c r="S35" s="159">
        <f ca="1">Workings!S18</f>
        <v>0</v>
      </c>
      <c r="T35" s="159">
        <f ca="1">Workings!T18</f>
        <v>0</v>
      </c>
      <c r="U35" s="159">
        <f ca="1">Workings!U18</f>
        <v>0</v>
      </c>
      <c r="V35" s="159">
        <f ca="1">Workings!V18</f>
        <v>0</v>
      </c>
      <c r="W35" s="159">
        <f ca="1">Workings!W18</f>
        <v>0</v>
      </c>
      <c r="X35" s="159">
        <f ca="1">Workings!X18</f>
        <v>0</v>
      </c>
      <c r="Y35" s="159">
        <f ca="1">Workings!Y18</f>
        <v>0</v>
      </c>
      <c r="Z35" s="159">
        <f ca="1">Workings!Z18</f>
        <v>0</v>
      </c>
      <c r="AA35" s="159">
        <f ca="1">Workings!AA18</f>
        <v>0</v>
      </c>
      <c r="AB35" s="159">
        <f ca="1">Workings!AB18</f>
        <v>0</v>
      </c>
      <c r="AC35" s="159">
        <f ca="1">Workings!AC18</f>
        <v>0</v>
      </c>
      <c r="AD35" s="136" t="s">
        <v>122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ht="15" customHeight="1">
      <c r="C36" s="25"/>
      <c r="E36" s="36" t="s">
        <v>105</v>
      </c>
      <c r="F36" s="158">
        <v>0</v>
      </c>
      <c r="G36" s="36" t="s">
        <v>2</v>
      </c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36" t="s">
        <v>122</v>
      </c>
    </row>
    <row r="37" spans="1:16384" ht="15" customHeight="1">
      <c r="A37" s="75"/>
      <c r="B37" s="107"/>
      <c r="C37" s="189" t="str">
        <f>C35</f>
        <v>Otros Ingresos y Gastos Netos</v>
      </c>
      <c r="D37" s="77"/>
      <c r="E37" s="78"/>
      <c r="F37" s="158"/>
      <c r="G37" s="78" t="s">
        <v>183</v>
      </c>
      <c r="H37" s="78"/>
      <c r="I37" s="78"/>
      <c r="J37" s="156">
        <f t="shared" ref="J37:AC37" ca="1" si="12">IF(J8,$F$36,IF(J7=1,J35,0))</f>
        <v>0</v>
      </c>
      <c r="K37" s="156">
        <f t="shared" si="12"/>
        <v>0</v>
      </c>
      <c r="L37" s="156">
        <f t="shared" si="12"/>
        <v>0</v>
      </c>
      <c r="M37" s="156">
        <f t="shared" si="12"/>
        <v>0</v>
      </c>
      <c r="N37" s="156">
        <f t="shared" si="12"/>
        <v>0</v>
      </c>
      <c r="O37" s="156">
        <f t="shared" si="12"/>
        <v>0</v>
      </c>
      <c r="P37" s="156">
        <f t="shared" si="12"/>
        <v>0</v>
      </c>
      <c r="Q37" s="156">
        <f t="shared" si="12"/>
        <v>0</v>
      </c>
      <c r="R37" s="156">
        <f t="shared" si="12"/>
        <v>0</v>
      </c>
      <c r="S37" s="156">
        <f t="shared" si="12"/>
        <v>0</v>
      </c>
      <c r="T37" s="156">
        <f t="shared" si="12"/>
        <v>0</v>
      </c>
      <c r="U37" s="156">
        <f t="shared" si="12"/>
        <v>0</v>
      </c>
      <c r="V37" s="156">
        <f t="shared" si="12"/>
        <v>0</v>
      </c>
      <c r="W37" s="156">
        <f t="shared" si="12"/>
        <v>0</v>
      </c>
      <c r="X37" s="156">
        <f t="shared" si="12"/>
        <v>0</v>
      </c>
      <c r="Y37" s="156">
        <f t="shared" si="12"/>
        <v>0</v>
      </c>
      <c r="Z37" s="156">
        <f t="shared" si="12"/>
        <v>0</v>
      </c>
      <c r="AA37" s="156">
        <f t="shared" si="12"/>
        <v>0</v>
      </c>
      <c r="AB37" s="156">
        <f t="shared" si="12"/>
        <v>0</v>
      </c>
      <c r="AC37" s="156">
        <f t="shared" si="12"/>
        <v>0</v>
      </c>
      <c r="AD37" s="136"/>
    </row>
    <row r="38" spans="1:16384" s="35" customFormat="1" ht="15" customHeight="1">
      <c r="A38" s="34"/>
      <c r="B38" s="24"/>
      <c r="C38" s="25"/>
      <c r="E38" s="36"/>
      <c r="F38" s="36"/>
      <c r="G38" s="36"/>
      <c r="H38" s="36"/>
      <c r="I38" s="3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36" t="s">
        <v>122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1" customFormat="1" ht="15" customHeight="1">
      <c r="A39" s="7"/>
      <c r="B39" s="157" t="str">
        <f>Workings!B19</f>
        <v>Resultado antes de Impuestos</v>
      </c>
      <c r="C39" s="157"/>
      <c r="D39" s="157"/>
      <c r="E39" s="157"/>
      <c r="F39" s="198" t="s">
        <v>105</v>
      </c>
      <c r="G39" s="75" t="s">
        <v>179</v>
      </c>
      <c r="H39" s="78"/>
      <c r="I39" s="78"/>
      <c r="J39" s="200">
        <f t="shared" ref="J39:AC39" ca="1" si="13">J25+J37+J33</f>
        <v>0</v>
      </c>
      <c r="K39" s="200">
        <f t="shared" ca="1" si="13"/>
        <v>500</v>
      </c>
      <c r="L39" s="200">
        <f t="shared" ca="1" si="13"/>
        <v>513.5</v>
      </c>
      <c r="M39" s="200">
        <f t="shared" ca="1" si="13"/>
        <v>527.20249999999987</v>
      </c>
      <c r="N39" s="200">
        <f t="shared" ca="1" si="13"/>
        <v>541.11053749999974</v>
      </c>
      <c r="O39" s="200">
        <f t="shared" ca="1" si="13"/>
        <v>555.22719556249967</v>
      </c>
      <c r="P39" s="200">
        <f t="shared" ca="1" si="13"/>
        <v>0</v>
      </c>
      <c r="Q39" s="200">
        <f t="shared" ca="1" si="13"/>
        <v>0</v>
      </c>
      <c r="R39" s="200">
        <f t="shared" ca="1" si="13"/>
        <v>0</v>
      </c>
      <c r="S39" s="200">
        <f t="shared" ca="1" si="13"/>
        <v>0</v>
      </c>
      <c r="T39" s="200">
        <f t="shared" ca="1" si="13"/>
        <v>0</v>
      </c>
      <c r="U39" s="200">
        <f t="shared" ca="1" si="13"/>
        <v>0</v>
      </c>
      <c r="V39" s="200">
        <f t="shared" ca="1" si="13"/>
        <v>0</v>
      </c>
      <c r="W39" s="200">
        <f t="shared" ca="1" si="13"/>
        <v>0</v>
      </c>
      <c r="X39" s="200">
        <f t="shared" ca="1" si="13"/>
        <v>0</v>
      </c>
      <c r="Y39" s="200">
        <f t="shared" ca="1" si="13"/>
        <v>0</v>
      </c>
      <c r="Z39" s="200">
        <f t="shared" ca="1" si="13"/>
        <v>0</v>
      </c>
      <c r="AA39" s="200">
        <f t="shared" ca="1" si="13"/>
        <v>0</v>
      </c>
      <c r="AB39" s="200">
        <f t="shared" ca="1" si="13"/>
        <v>0</v>
      </c>
      <c r="AC39" s="200">
        <f t="shared" ca="1" si="13"/>
        <v>0</v>
      </c>
      <c r="AD39" s="136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1" customFormat="1" ht="15" customHeight="1">
      <c r="A40" s="7"/>
      <c r="B40" s="6"/>
      <c r="C40" s="5"/>
      <c r="E40" s="4"/>
      <c r="F40" s="4"/>
      <c r="G40" s="4"/>
      <c r="H40" s="4"/>
      <c r="I40" s="4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36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1" customFormat="1" ht="15" customHeight="1">
      <c r="A41" s="7"/>
      <c r="B41" s="6"/>
      <c r="C41" s="4" t="str">
        <f>Workings!C21</f>
        <v>Impuestos</v>
      </c>
      <c r="E41" s="4"/>
      <c r="F41" s="4"/>
      <c r="G41" s="4" t="str">
        <f>Workings!G21</f>
        <v>€' Mill</v>
      </c>
      <c r="H41" s="4"/>
      <c r="I41" s="4"/>
      <c r="J41" s="159">
        <f ca="1">Workings!J21</f>
        <v>0</v>
      </c>
      <c r="K41" s="159">
        <f ca="1">Workings!K21</f>
        <v>0</v>
      </c>
      <c r="L41" s="159">
        <f ca="1">Workings!L21</f>
        <v>0</v>
      </c>
      <c r="M41" s="159">
        <f ca="1">Workings!M21</f>
        <v>0</v>
      </c>
      <c r="N41" s="159">
        <f ca="1">Workings!N21</f>
        <v>0</v>
      </c>
      <c r="O41" s="159">
        <f ca="1">Workings!O21</f>
        <v>0</v>
      </c>
      <c r="P41" s="159">
        <f ca="1">Workings!P21</f>
        <v>0</v>
      </c>
      <c r="Q41" s="159">
        <f ca="1">Workings!Q21</f>
        <v>0</v>
      </c>
      <c r="R41" s="159">
        <f ca="1">Workings!R21</f>
        <v>0</v>
      </c>
      <c r="S41" s="159">
        <f ca="1">Workings!S21</f>
        <v>0</v>
      </c>
      <c r="T41" s="159">
        <f ca="1">Workings!T21</f>
        <v>0</v>
      </c>
      <c r="U41" s="159">
        <f ca="1">Workings!U21</f>
        <v>0</v>
      </c>
      <c r="V41" s="159">
        <f ca="1">Workings!V21</f>
        <v>0</v>
      </c>
      <c r="W41" s="159">
        <f ca="1">Workings!W21</f>
        <v>0</v>
      </c>
      <c r="X41" s="159">
        <f ca="1">Workings!X21</f>
        <v>0</v>
      </c>
      <c r="Y41" s="159">
        <f ca="1">Workings!Y21</f>
        <v>0</v>
      </c>
      <c r="Z41" s="159">
        <f ca="1">Workings!Z21</f>
        <v>0</v>
      </c>
      <c r="AA41" s="159">
        <f ca="1">Workings!AA21</f>
        <v>0</v>
      </c>
      <c r="AB41" s="159">
        <f ca="1">Workings!AB21</f>
        <v>0</v>
      </c>
      <c r="AC41" s="159">
        <f ca="1">Workings!AC21</f>
        <v>0</v>
      </c>
      <c r="AD41" s="136" t="s">
        <v>122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ht="15" customHeight="1">
      <c r="E42" s="78" t="s">
        <v>105</v>
      </c>
      <c r="F42" s="185">
        <f>Time_hipotesis!F61</f>
        <v>0.3</v>
      </c>
      <c r="G42" s="36" t="s">
        <v>2</v>
      </c>
      <c r="H42" s="36" t="s">
        <v>184</v>
      </c>
      <c r="J42" s="160">
        <f t="shared" ref="J42:AC42" si="14">IF(J8,$F$42,0)</f>
        <v>0</v>
      </c>
      <c r="K42" s="160">
        <f>IF(K8,$F$42,0)</f>
        <v>0.3</v>
      </c>
      <c r="L42" s="160">
        <f t="shared" si="14"/>
        <v>0.3</v>
      </c>
      <c r="M42" s="160">
        <f t="shared" si="14"/>
        <v>0.3</v>
      </c>
      <c r="N42" s="160">
        <f t="shared" si="14"/>
        <v>0.3</v>
      </c>
      <c r="O42" s="160">
        <f t="shared" si="14"/>
        <v>0.3</v>
      </c>
      <c r="P42" s="160">
        <f t="shared" si="14"/>
        <v>0</v>
      </c>
      <c r="Q42" s="160">
        <f t="shared" si="14"/>
        <v>0</v>
      </c>
      <c r="R42" s="160">
        <f t="shared" si="14"/>
        <v>0</v>
      </c>
      <c r="S42" s="160">
        <f t="shared" si="14"/>
        <v>0</v>
      </c>
      <c r="T42" s="160">
        <f t="shared" si="14"/>
        <v>0</v>
      </c>
      <c r="U42" s="160">
        <f t="shared" si="14"/>
        <v>0</v>
      </c>
      <c r="V42" s="160">
        <f t="shared" si="14"/>
        <v>0</v>
      </c>
      <c r="W42" s="160">
        <f t="shared" si="14"/>
        <v>0</v>
      </c>
      <c r="X42" s="160">
        <f t="shared" si="14"/>
        <v>0</v>
      </c>
      <c r="Y42" s="160">
        <f t="shared" si="14"/>
        <v>0</v>
      </c>
      <c r="Z42" s="160">
        <f t="shared" si="14"/>
        <v>0</v>
      </c>
      <c r="AA42" s="160">
        <f t="shared" si="14"/>
        <v>0</v>
      </c>
      <c r="AB42" s="160">
        <f t="shared" si="14"/>
        <v>0</v>
      </c>
      <c r="AC42" s="160">
        <f t="shared" si="14"/>
        <v>0</v>
      </c>
      <c r="AD42" s="136" t="s">
        <v>122</v>
      </c>
    </row>
    <row r="43" spans="1:16384" ht="15" customHeight="1">
      <c r="C43" t="str">
        <f>C41</f>
        <v>Impuestos</v>
      </c>
      <c r="F43" s="36" t="s">
        <v>183</v>
      </c>
      <c r="J43" s="156">
        <f t="shared" ref="J43:AC43" ca="1" si="15">IF(J7=1,J41,IF(J8=1,-J42*J39,0))</f>
        <v>0</v>
      </c>
      <c r="K43" s="156">
        <f t="shared" ca="1" si="15"/>
        <v>-150</v>
      </c>
      <c r="L43" s="156">
        <f t="shared" ca="1" si="15"/>
        <v>-154.04999999999998</v>
      </c>
      <c r="M43" s="156">
        <f t="shared" ca="1" si="15"/>
        <v>-158.16074999999995</v>
      </c>
      <c r="N43" s="156">
        <f t="shared" ca="1" si="15"/>
        <v>-162.3331612499999</v>
      </c>
      <c r="O43" s="156">
        <f t="shared" ca="1" si="15"/>
        <v>-166.5681586687499</v>
      </c>
      <c r="P43" s="156">
        <f t="shared" si="15"/>
        <v>0</v>
      </c>
      <c r="Q43" s="156">
        <f t="shared" si="15"/>
        <v>0</v>
      </c>
      <c r="R43" s="156">
        <f t="shared" si="15"/>
        <v>0</v>
      </c>
      <c r="S43" s="156">
        <f t="shared" si="15"/>
        <v>0</v>
      </c>
      <c r="T43" s="156">
        <f t="shared" si="15"/>
        <v>0</v>
      </c>
      <c r="U43" s="156">
        <f t="shared" si="15"/>
        <v>0</v>
      </c>
      <c r="V43" s="156">
        <f t="shared" si="15"/>
        <v>0</v>
      </c>
      <c r="W43" s="156">
        <f t="shared" si="15"/>
        <v>0</v>
      </c>
      <c r="X43" s="156">
        <f t="shared" si="15"/>
        <v>0</v>
      </c>
      <c r="Y43" s="156">
        <f t="shared" si="15"/>
        <v>0</v>
      </c>
      <c r="Z43" s="156">
        <f t="shared" si="15"/>
        <v>0</v>
      </c>
      <c r="AA43" s="156">
        <f t="shared" si="15"/>
        <v>0</v>
      </c>
      <c r="AB43" s="156">
        <f t="shared" si="15"/>
        <v>0</v>
      </c>
      <c r="AC43" s="156">
        <f t="shared" si="15"/>
        <v>0</v>
      </c>
      <c r="AD43" s="136" t="s">
        <v>122</v>
      </c>
    </row>
    <row r="44" spans="1:16384" ht="15" customHeight="1">
      <c r="A44" s="75"/>
      <c r="B44" s="107"/>
      <c r="D44" s="77"/>
      <c r="E44" s="78"/>
      <c r="F44" s="78"/>
      <c r="G44" s="78"/>
      <c r="H44" s="78"/>
      <c r="I44" s="78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36"/>
    </row>
    <row r="45" spans="1:16384" ht="15" customHeight="1">
      <c r="A45" s="75"/>
      <c r="B45" s="107" t="str">
        <f>Workings!B22</f>
        <v>Resultados</v>
      </c>
      <c r="D45" s="77"/>
      <c r="E45" s="78"/>
      <c r="F45" s="198" t="s">
        <v>105</v>
      </c>
      <c r="G45" s="75" t="s">
        <v>179</v>
      </c>
      <c r="H45" s="78"/>
      <c r="I45" s="78"/>
      <c r="J45" s="157">
        <f ca="1">J39+J43</f>
        <v>0</v>
      </c>
      <c r="K45" s="157">
        <f t="shared" ref="K45:AC45" ca="1" si="16">K39+K43</f>
        <v>350</v>
      </c>
      <c r="L45" s="157">
        <f t="shared" ca="1" si="16"/>
        <v>359.45000000000005</v>
      </c>
      <c r="M45" s="157">
        <f t="shared" ca="1" si="16"/>
        <v>369.04174999999992</v>
      </c>
      <c r="N45" s="157">
        <f t="shared" ca="1" si="16"/>
        <v>378.77737624999986</v>
      </c>
      <c r="O45" s="157">
        <f t="shared" ca="1" si="16"/>
        <v>388.65903689374977</v>
      </c>
      <c r="P45" s="157">
        <f t="shared" ca="1" si="16"/>
        <v>0</v>
      </c>
      <c r="Q45" s="157">
        <f t="shared" ca="1" si="16"/>
        <v>0</v>
      </c>
      <c r="R45" s="157">
        <f t="shared" ca="1" si="16"/>
        <v>0</v>
      </c>
      <c r="S45" s="157">
        <f t="shared" ca="1" si="16"/>
        <v>0</v>
      </c>
      <c r="T45" s="157">
        <f t="shared" ca="1" si="16"/>
        <v>0</v>
      </c>
      <c r="U45" s="157">
        <f t="shared" ca="1" si="16"/>
        <v>0</v>
      </c>
      <c r="V45" s="157">
        <f t="shared" ca="1" si="16"/>
        <v>0</v>
      </c>
      <c r="W45" s="157">
        <f t="shared" ca="1" si="16"/>
        <v>0</v>
      </c>
      <c r="X45" s="157">
        <f t="shared" ca="1" si="16"/>
        <v>0</v>
      </c>
      <c r="Y45" s="157">
        <f t="shared" ca="1" si="16"/>
        <v>0</v>
      </c>
      <c r="Z45" s="157">
        <f t="shared" ca="1" si="16"/>
        <v>0</v>
      </c>
      <c r="AA45" s="157">
        <f t="shared" ca="1" si="16"/>
        <v>0</v>
      </c>
      <c r="AB45" s="157">
        <f t="shared" ca="1" si="16"/>
        <v>0</v>
      </c>
      <c r="AC45" s="157">
        <f t="shared" ca="1" si="16"/>
        <v>0</v>
      </c>
      <c r="AD45" s="136"/>
    </row>
    <row r="46" spans="1:16384" ht="15" customHeight="1">
      <c r="AD46" s="136" t="s">
        <v>122</v>
      </c>
    </row>
    <row r="47" spans="1:16384" ht="15" customHeight="1">
      <c r="C47" t="s">
        <v>88</v>
      </c>
      <c r="F47" s="195">
        <v>0</v>
      </c>
      <c r="G47" s="36" t="s">
        <v>185</v>
      </c>
      <c r="H47" s="36" t="s">
        <v>184</v>
      </c>
      <c r="J47" s="156">
        <f t="shared" ref="J47:AC47" si="17">IF(J7+J8=1,$F$47,0)</f>
        <v>0</v>
      </c>
      <c r="K47" s="156">
        <f t="shared" si="17"/>
        <v>0</v>
      </c>
      <c r="L47" s="156">
        <f t="shared" si="17"/>
        <v>0</v>
      </c>
      <c r="M47" s="156">
        <f t="shared" si="17"/>
        <v>0</v>
      </c>
      <c r="N47" s="156">
        <f t="shared" si="17"/>
        <v>0</v>
      </c>
      <c r="O47" s="156">
        <f t="shared" si="17"/>
        <v>0</v>
      </c>
      <c r="P47" s="156">
        <f t="shared" si="17"/>
        <v>0</v>
      </c>
      <c r="Q47" s="156">
        <f t="shared" si="17"/>
        <v>0</v>
      </c>
      <c r="R47" s="156">
        <f t="shared" si="17"/>
        <v>0</v>
      </c>
      <c r="S47" s="156">
        <f t="shared" si="17"/>
        <v>0</v>
      </c>
      <c r="T47" s="156">
        <f t="shared" si="17"/>
        <v>0</v>
      </c>
      <c r="U47" s="156">
        <f t="shared" si="17"/>
        <v>0</v>
      </c>
      <c r="V47" s="156">
        <f t="shared" si="17"/>
        <v>0</v>
      </c>
      <c r="W47" s="156">
        <f t="shared" si="17"/>
        <v>0</v>
      </c>
      <c r="X47" s="156">
        <f t="shared" si="17"/>
        <v>0</v>
      </c>
      <c r="Y47" s="156">
        <f t="shared" si="17"/>
        <v>0</v>
      </c>
      <c r="Z47" s="156">
        <f t="shared" si="17"/>
        <v>0</v>
      </c>
      <c r="AA47" s="156">
        <f t="shared" si="17"/>
        <v>0</v>
      </c>
      <c r="AB47" s="156">
        <f t="shared" si="17"/>
        <v>0</v>
      </c>
      <c r="AC47" s="156">
        <f t="shared" si="17"/>
        <v>0</v>
      </c>
      <c r="AD47" s="156" t="s">
        <v>122</v>
      </c>
    </row>
    <row r="48" spans="1:16384" ht="15" customHeight="1">
      <c r="A48" s="75"/>
      <c r="B48" s="107"/>
      <c r="C48" t="s">
        <v>186</v>
      </c>
      <c r="D48" s="77"/>
      <c r="E48" s="78"/>
      <c r="F48"/>
      <c r="G48" s="78" t="s">
        <v>185</v>
      </c>
      <c r="H48" s="78"/>
      <c r="I48" s="78"/>
      <c r="J48" s="156">
        <f ca="1">J45-J47</f>
        <v>0</v>
      </c>
      <c r="K48" s="156">
        <f t="shared" ref="K48:AC48" ca="1" si="18">K45-K47</f>
        <v>350</v>
      </c>
      <c r="L48" s="156">
        <f t="shared" ca="1" si="18"/>
        <v>359.45000000000005</v>
      </c>
      <c r="M48" s="156">
        <f t="shared" ca="1" si="18"/>
        <v>369.04174999999992</v>
      </c>
      <c r="N48" s="156">
        <f t="shared" ca="1" si="18"/>
        <v>378.77737624999986</v>
      </c>
      <c r="O48" s="156">
        <f t="shared" ca="1" si="18"/>
        <v>388.65903689374977</v>
      </c>
      <c r="P48" s="156">
        <f t="shared" ca="1" si="18"/>
        <v>0</v>
      </c>
      <c r="Q48" s="156">
        <f t="shared" ca="1" si="18"/>
        <v>0</v>
      </c>
      <c r="R48" s="156">
        <f t="shared" ca="1" si="18"/>
        <v>0</v>
      </c>
      <c r="S48" s="156">
        <f t="shared" ca="1" si="18"/>
        <v>0</v>
      </c>
      <c r="T48" s="156">
        <f t="shared" ca="1" si="18"/>
        <v>0</v>
      </c>
      <c r="U48" s="156">
        <f t="shared" ca="1" si="18"/>
        <v>0</v>
      </c>
      <c r="V48" s="156">
        <f t="shared" ca="1" si="18"/>
        <v>0</v>
      </c>
      <c r="W48" s="156">
        <f t="shared" ca="1" si="18"/>
        <v>0</v>
      </c>
      <c r="X48" s="156">
        <f t="shared" ca="1" si="18"/>
        <v>0</v>
      </c>
      <c r="Y48" s="156">
        <f t="shared" ca="1" si="18"/>
        <v>0</v>
      </c>
      <c r="Z48" s="156">
        <f t="shared" ca="1" si="18"/>
        <v>0</v>
      </c>
      <c r="AA48" s="156">
        <f t="shared" ca="1" si="18"/>
        <v>0</v>
      </c>
      <c r="AB48" s="156">
        <f t="shared" ca="1" si="18"/>
        <v>0</v>
      </c>
      <c r="AC48" s="156">
        <f t="shared" ca="1" si="18"/>
        <v>0</v>
      </c>
      <c r="AD48" s="156"/>
    </row>
    <row r="49" spans="1:30" ht="15" customHeight="1">
      <c r="A49" s="75"/>
      <c r="B49" s="107"/>
      <c r="D49" s="77"/>
      <c r="E49" s="78"/>
      <c r="F49"/>
      <c r="G49" s="78"/>
      <c r="H49" s="78"/>
      <c r="I49" s="78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</row>
    <row r="50" spans="1:30" ht="15" customHeight="1">
      <c r="A50" s="75" t="str">
        <f>Workings!A42</f>
        <v>ACTIVO BALANCE</v>
      </c>
      <c r="B50" s="107"/>
      <c r="D50" s="77"/>
      <c r="E50" s="78"/>
      <c r="F50"/>
      <c r="G50" s="78"/>
      <c r="H50" s="78"/>
      <c r="I50" s="78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</row>
    <row r="51" spans="1:30" ht="15" customHeight="1">
      <c r="A51" s="75"/>
      <c r="B51" s="107"/>
      <c r="D51" s="77"/>
      <c r="E51" s="78"/>
      <c r="F51"/>
      <c r="G51" s="78"/>
      <c r="H51" s="78"/>
      <c r="I51" s="78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</row>
    <row r="52" spans="1:30" ht="15" customHeight="1">
      <c r="B52" s="107"/>
      <c r="C52" s="194" t="str">
        <f>Workings!C43</f>
        <v>Activos intangibles</v>
      </c>
      <c r="D52" s="192"/>
      <c r="E52" s="193"/>
      <c r="F52" s="193"/>
      <c r="G52" s="193" t="str">
        <f>Workings!G43</f>
        <v>€' Mill</v>
      </c>
      <c r="H52" s="193"/>
      <c r="I52" s="193"/>
      <c r="J52" s="159">
        <f ca="1">Workings!J43</f>
        <v>0</v>
      </c>
      <c r="K52" s="159">
        <f ca="1">Workings!K43</f>
        <v>0</v>
      </c>
      <c r="L52" s="159">
        <f ca="1">Workings!L43</f>
        <v>0</v>
      </c>
      <c r="M52" s="159">
        <f ca="1">Workings!M43</f>
        <v>0</v>
      </c>
      <c r="N52" s="159">
        <f ca="1">Workings!N43</f>
        <v>0</v>
      </c>
      <c r="O52" s="159">
        <f ca="1">Workings!O43</f>
        <v>0</v>
      </c>
      <c r="P52" s="159">
        <f ca="1">Workings!P43</f>
        <v>0</v>
      </c>
      <c r="Q52" s="159">
        <f ca="1">Workings!Q43</f>
        <v>0</v>
      </c>
      <c r="R52" s="159">
        <f ca="1">Workings!R43</f>
        <v>0</v>
      </c>
      <c r="S52" s="159">
        <f ca="1">Workings!S43</f>
        <v>0</v>
      </c>
      <c r="T52" s="159">
        <f ca="1">Workings!T43</f>
        <v>0</v>
      </c>
      <c r="U52" s="159">
        <f ca="1">Workings!U43</f>
        <v>0</v>
      </c>
      <c r="V52" s="159">
        <f ca="1">Workings!V43</f>
        <v>0</v>
      </c>
      <c r="W52" s="159">
        <f ca="1">Workings!W43</f>
        <v>0</v>
      </c>
      <c r="X52" s="159">
        <f ca="1">Workings!X43</f>
        <v>0</v>
      </c>
      <c r="Y52" s="159">
        <f ca="1">Workings!Y43</f>
        <v>0</v>
      </c>
      <c r="Z52" s="159">
        <f ca="1">Workings!Z43</f>
        <v>0</v>
      </c>
      <c r="AA52" s="159">
        <f ca="1">Workings!AA43</f>
        <v>0</v>
      </c>
      <c r="AB52" s="159">
        <f ca="1">Workings!AB43</f>
        <v>0</v>
      </c>
      <c r="AC52" s="159">
        <f ca="1">Workings!AC43</f>
        <v>0</v>
      </c>
      <c r="AD52" s="136" t="s">
        <v>122</v>
      </c>
    </row>
    <row r="53" spans="1:30" ht="15" customHeight="1">
      <c r="B53" s="107"/>
      <c r="D53" s="77"/>
      <c r="E53" s="78" t="s">
        <v>183</v>
      </c>
      <c r="F53" s="185">
        <v>0</v>
      </c>
      <c r="G53" s="78" t="s">
        <v>2</v>
      </c>
      <c r="H53" s="78" t="s">
        <v>182</v>
      </c>
      <c r="J53" s="156">
        <f t="shared" ref="J53:AC53" si="19">IF(J8=1,J$13*$F$53,0)</f>
        <v>0</v>
      </c>
      <c r="K53" s="156">
        <f t="shared" si="19"/>
        <v>0</v>
      </c>
      <c r="L53" s="156">
        <f t="shared" si="19"/>
        <v>0</v>
      </c>
      <c r="M53" s="156">
        <f t="shared" si="19"/>
        <v>0</v>
      </c>
      <c r="N53" s="156">
        <f t="shared" si="19"/>
        <v>0</v>
      </c>
      <c r="O53" s="156">
        <f t="shared" si="19"/>
        <v>0</v>
      </c>
      <c r="P53" s="156">
        <f t="shared" si="19"/>
        <v>0</v>
      </c>
      <c r="Q53" s="156">
        <f t="shared" si="19"/>
        <v>0</v>
      </c>
      <c r="R53" s="156">
        <f t="shared" si="19"/>
        <v>0</v>
      </c>
      <c r="S53" s="156">
        <f t="shared" si="19"/>
        <v>0</v>
      </c>
      <c r="T53" s="156">
        <f t="shared" si="19"/>
        <v>0</v>
      </c>
      <c r="U53" s="156">
        <f t="shared" si="19"/>
        <v>0</v>
      </c>
      <c r="V53" s="156">
        <f t="shared" si="19"/>
        <v>0</v>
      </c>
      <c r="W53" s="156">
        <f t="shared" si="19"/>
        <v>0</v>
      </c>
      <c r="X53" s="156">
        <f t="shared" si="19"/>
        <v>0</v>
      </c>
      <c r="Y53" s="156">
        <f t="shared" si="19"/>
        <v>0</v>
      </c>
      <c r="Z53" s="156">
        <f t="shared" si="19"/>
        <v>0</v>
      </c>
      <c r="AA53" s="156">
        <f t="shared" si="19"/>
        <v>0</v>
      </c>
      <c r="AB53" s="156">
        <f t="shared" si="19"/>
        <v>0</v>
      </c>
      <c r="AC53" s="156">
        <f t="shared" si="19"/>
        <v>0</v>
      </c>
      <c r="AD53" s="136" t="s">
        <v>122</v>
      </c>
    </row>
    <row r="54" spans="1:30" ht="15" customHeight="1">
      <c r="B54" s="107" t="s">
        <v>197</v>
      </c>
      <c r="C54" t="str">
        <f>C52</f>
        <v>Activos intangibles</v>
      </c>
      <c r="D54" s="77"/>
      <c r="E54" s="78"/>
      <c r="F54" s="78" t="s">
        <v>183</v>
      </c>
      <c r="G54" s="78" t="s">
        <v>185</v>
      </c>
      <c r="H54" s="78"/>
      <c r="J54" s="156">
        <f ca="1">SUM(J52:J53)</f>
        <v>0</v>
      </c>
      <c r="K54" s="156">
        <f t="shared" ref="K54:AC54" ca="1" si="20">SUM(K52:K53)</f>
        <v>0</v>
      </c>
      <c r="L54" s="156">
        <f t="shared" ca="1" si="20"/>
        <v>0</v>
      </c>
      <c r="M54" s="156">
        <f t="shared" ca="1" si="20"/>
        <v>0</v>
      </c>
      <c r="N54" s="156">
        <f t="shared" ca="1" si="20"/>
        <v>0</v>
      </c>
      <c r="O54" s="156">
        <f t="shared" ca="1" si="20"/>
        <v>0</v>
      </c>
      <c r="P54" s="156">
        <f t="shared" ca="1" si="20"/>
        <v>0</v>
      </c>
      <c r="Q54" s="156">
        <f t="shared" ca="1" si="20"/>
        <v>0</v>
      </c>
      <c r="R54" s="156">
        <f t="shared" ca="1" si="20"/>
        <v>0</v>
      </c>
      <c r="S54" s="156">
        <f t="shared" ca="1" si="20"/>
        <v>0</v>
      </c>
      <c r="T54" s="156">
        <f t="shared" ca="1" si="20"/>
        <v>0</v>
      </c>
      <c r="U54" s="156">
        <f t="shared" ca="1" si="20"/>
        <v>0</v>
      </c>
      <c r="V54" s="156">
        <f t="shared" ca="1" si="20"/>
        <v>0</v>
      </c>
      <c r="W54" s="156">
        <f t="shared" ca="1" si="20"/>
        <v>0</v>
      </c>
      <c r="X54" s="156">
        <f t="shared" ca="1" si="20"/>
        <v>0</v>
      </c>
      <c r="Y54" s="156">
        <f t="shared" ca="1" si="20"/>
        <v>0</v>
      </c>
      <c r="Z54" s="156">
        <f t="shared" ca="1" si="20"/>
        <v>0</v>
      </c>
      <c r="AA54" s="156">
        <f t="shared" ca="1" si="20"/>
        <v>0</v>
      </c>
      <c r="AB54" s="156">
        <f t="shared" ca="1" si="20"/>
        <v>0</v>
      </c>
      <c r="AC54" s="156">
        <f t="shared" ca="1" si="20"/>
        <v>0</v>
      </c>
      <c r="AD54" s="136" t="s">
        <v>122</v>
      </c>
    </row>
    <row r="55" spans="1:30" ht="15" customHeight="1">
      <c r="A55" s="75"/>
      <c r="B55" s="107"/>
      <c r="D55" s="77"/>
      <c r="E55" s="78"/>
      <c r="F55"/>
      <c r="G55" s="78"/>
      <c r="H55" s="78"/>
      <c r="I55" s="78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</row>
    <row r="56" spans="1:30" ht="15" customHeight="1">
      <c r="B56" s="107"/>
      <c r="C56" s="130" t="str">
        <f>Workings!C44</f>
        <v>Inmovilizado material</v>
      </c>
      <c r="D56" s="190"/>
      <c r="E56" s="191"/>
      <c r="F56" s="191"/>
      <c r="G56" s="191" t="str">
        <f>Workings!G44</f>
        <v>€' Mill</v>
      </c>
      <c r="H56"/>
      <c r="I56" s="191"/>
      <c r="J56" s="159">
        <f ca="1">Workings!J44</f>
        <v>15000</v>
      </c>
      <c r="K56" s="159">
        <f ca="1">Workings!K44</f>
        <v>0</v>
      </c>
      <c r="L56" s="159">
        <f ca="1">Workings!L44</f>
        <v>0</v>
      </c>
      <c r="M56" s="159">
        <f ca="1">Workings!M44</f>
        <v>0</v>
      </c>
      <c r="N56" s="159">
        <f ca="1">Workings!N44</f>
        <v>0</v>
      </c>
      <c r="O56" s="159">
        <f ca="1">Workings!O44</f>
        <v>0</v>
      </c>
      <c r="P56" s="159">
        <f ca="1">Workings!P44</f>
        <v>0</v>
      </c>
      <c r="Q56" s="159">
        <f ca="1">Workings!Q44</f>
        <v>0</v>
      </c>
      <c r="R56" s="159">
        <f ca="1">Workings!R44</f>
        <v>0</v>
      </c>
      <c r="S56" s="159">
        <f ca="1">Workings!S44</f>
        <v>0</v>
      </c>
      <c r="T56" s="159">
        <f ca="1">Workings!T44</f>
        <v>0</v>
      </c>
      <c r="U56" s="159">
        <f ca="1">Workings!U44</f>
        <v>0</v>
      </c>
      <c r="V56" s="159">
        <f ca="1">Workings!V44</f>
        <v>0</v>
      </c>
      <c r="W56" s="159">
        <f ca="1">Workings!W44</f>
        <v>0</v>
      </c>
      <c r="X56" s="159">
        <f ca="1">Workings!X44</f>
        <v>0</v>
      </c>
      <c r="Y56" s="159">
        <f ca="1">Workings!Y44</f>
        <v>0</v>
      </c>
      <c r="Z56" s="159">
        <f ca="1">Workings!Z44</f>
        <v>0</v>
      </c>
      <c r="AA56" s="159">
        <f ca="1">Workings!AA44</f>
        <v>0</v>
      </c>
      <c r="AB56" s="159">
        <f ca="1">Workings!AB44</f>
        <v>0</v>
      </c>
      <c r="AC56" s="159">
        <f ca="1">Workings!AC44</f>
        <v>0</v>
      </c>
      <c r="AD56" s="136" t="s">
        <v>122</v>
      </c>
    </row>
    <row r="57" spans="1:30" ht="15" customHeight="1">
      <c r="B57" s="107"/>
      <c r="D57" s="77"/>
      <c r="E57" s="78" t="s">
        <v>183</v>
      </c>
      <c r="F57" s="208">
        <f ca="1">J56</f>
        <v>15000</v>
      </c>
      <c r="G57" s="78"/>
      <c r="H57" s="78"/>
      <c r="J57" s="156">
        <f>IF(J8=1,$F$57,0)</f>
        <v>0</v>
      </c>
      <c r="K57" s="156">
        <f t="shared" ref="K57:AC57" ca="1" si="21">IF(K8=1,$F$57,0)</f>
        <v>15000</v>
      </c>
      <c r="L57" s="156">
        <f t="shared" ca="1" si="21"/>
        <v>15000</v>
      </c>
      <c r="M57" s="156">
        <f t="shared" ca="1" si="21"/>
        <v>15000</v>
      </c>
      <c r="N57" s="156">
        <f t="shared" ca="1" si="21"/>
        <v>15000</v>
      </c>
      <c r="O57" s="156">
        <f t="shared" ca="1" si="21"/>
        <v>15000</v>
      </c>
      <c r="P57" s="156">
        <f t="shared" si="21"/>
        <v>0</v>
      </c>
      <c r="Q57" s="156">
        <f t="shared" si="21"/>
        <v>0</v>
      </c>
      <c r="R57" s="156">
        <f t="shared" si="21"/>
        <v>0</v>
      </c>
      <c r="S57" s="156">
        <f t="shared" si="21"/>
        <v>0</v>
      </c>
      <c r="T57" s="156">
        <f t="shared" si="21"/>
        <v>0</v>
      </c>
      <c r="U57" s="156">
        <f t="shared" si="21"/>
        <v>0</v>
      </c>
      <c r="V57" s="156">
        <f t="shared" si="21"/>
        <v>0</v>
      </c>
      <c r="W57" s="156">
        <f t="shared" si="21"/>
        <v>0</v>
      </c>
      <c r="X57" s="156">
        <f t="shared" si="21"/>
        <v>0</v>
      </c>
      <c r="Y57" s="156">
        <f t="shared" si="21"/>
        <v>0</v>
      </c>
      <c r="Z57" s="156">
        <f t="shared" si="21"/>
        <v>0</v>
      </c>
      <c r="AA57" s="156">
        <f t="shared" si="21"/>
        <v>0</v>
      </c>
      <c r="AB57" s="156">
        <f t="shared" si="21"/>
        <v>0</v>
      </c>
      <c r="AC57" s="156">
        <f t="shared" si="21"/>
        <v>0</v>
      </c>
      <c r="AD57" s="136" t="s">
        <v>122</v>
      </c>
    </row>
    <row r="58" spans="1:30" ht="15" customHeight="1">
      <c r="B58" s="107" t="s">
        <v>197</v>
      </c>
      <c r="C58" t="str">
        <f>C56</f>
        <v>Inmovilizado material</v>
      </c>
      <c r="D58" s="77"/>
      <c r="E58" s="78"/>
      <c r="F58" s="78" t="s">
        <v>183</v>
      </c>
      <c r="G58" s="78" t="s">
        <v>185</v>
      </c>
      <c r="H58" s="78"/>
      <c r="J58" s="156">
        <f ca="1">SUM(J56:J57)</f>
        <v>15000</v>
      </c>
      <c r="K58" s="156">
        <f t="shared" ref="K58:AC58" ca="1" si="22">SUM(K56:K57)</f>
        <v>15000</v>
      </c>
      <c r="L58" s="156">
        <f t="shared" ca="1" si="22"/>
        <v>15000</v>
      </c>
      <c r="M58" s="156">
        <f t="shared" ca="1" si="22"/>
        <v>15000</v>
      </c>
      <c r="N58" s="156">
        <f t="shared" ca="1" si="22"/>
        <v>15000</v>
      </c>
      <c r="O58" s="156">
        <f t="shared" ca="1" si="22"/>
        <v>15000</v>
      </c>
      <c r="P58" s="156">
        <f t="shared" ca="1" si="22"/>
        <v>0</v>
      </c>
      <c r="Q58" s="156">
        <f t="shared" ca="1" si="22"/>
        <v>0</v>
      </c>
      <c r="R58" s="156">
        <f t="shared" ca="1" si="22"/>
        <v>0</v>
      </c>
      <c r="S58" s="156">
        <f t="shared" ca="1" si="22"/>
        <v>0</v>
      </c>
      <c r="T58" s="156">
        <f t="shared" ca="1" si="22"/>
        <v>0</v>
      </c>
      <c r="U58" s="156">
        <f t="shared" ca="1" si="22"/>
        <v>0</v>
      </c>
      <c r="V58" s="156">
        <f t="shared" ca="1" si="22"/>
        <v>0</v>
      </c>
      <c r="W58" s="156">
        <f t="shared" ca="1" si="22"/>
        <v>0</v>
      </c>
      <c r="X58" s="156">
        <f t="shared" ca="1" si="22"/>
        <v>0</v>
      </c>
      <c r="Y58" s="156">
        <f t="shared" ca="1" si="22"/>
        <v>0</v>
      </c>
      <c r="Z58" s="156">
        <f t="shared" ca="1" si="22"/>
        <v>0</v>
      </c>
      <c r="AA58" s="156">
        <f t="shared" ca="1" si="22"/>
        <v>0</v>
      </c>
      <c r="AB58" s="156">
        <f t="shared" ca="1" si="22"/>
        <v>0</v>
      </c>
      <c r="AC58" s="156">
        <f t="shared" ca="1" si="22"/>
        <v>0</v>
      </c>
      <c r="AD58" s="136" t="s">
        <v>122</v>
      </c>
    </row>
    <row r="59" spans="1:30" ht="15" customHeight="1">
      <c r="A59" s="75"/>
      <c r="B59" s="107"/>
      <c r="D59" s="77"/>
      <c r="E59" s="78"/>
      <c r="F59" s="78"/>
      <c r="G59" s="78"/>
      <c r="H59" s="78"/>
      <c r="I59" s="78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36"/>
    </row>
    <row r="60" spans="1:30" ht="15" customHeight="1">
      <c r="A60" s="75"/>
      <c r="B60" s="107"/>
      <c r="C60" s="130" t="str">
        <f>Workings!C45</f>
        <v>Amortización Acumulada</v>
      </c>
      <c r="D60" s="77"/>
      <c r="E60" s="78"/>
      <c r="F60" s="78"/>
      <c r="G60" s="78"/>
      <c r="H60" s="78"/>
      <c r="I60" s="78"/>
      <c r="J60" s="159">
        <f ca="1">Workings!J45</f>
        <v>-7000</v>
      </c>
      <c r="K60" s="159">
        <f ca="1">Workings!K45</f>
        <v>0</v>
      </c>
      <c r="L60" s="159">
        <f ca="1">Workings!L45</f>
        <v>0</v>
      </c>
      <c r="M60" s="159">
        <f ca="1">Workings!M45</f>
        <v>0</v>
      </c>
      <c r="N60" s="159">
        <f ca="1">Workings!N45</f>
        <v>0</v>
      </c>
      <c r="O60" s="159">
        <f ca="1">Workings!O45</f>
        <v>0</v>
      </c>
      <c r="P60" s="159">
        <f ca="1">Workings!P45</f>
        <v>0</v>
      </c>
      <c r="Q60" s="159">
        <f ca="1">Workings!Q45</f>
        <v>0</v>
      </c>
      <c r="R60" s="159">
        <f ca="1">Workings!R45</f>
        <v>0</v>
      </c>
      <c r="S60" s="159">
        <f ca="1">Workings!S45</f>
        <v>0</v>
      </c>
      <c r="T60" s="159">
        <f ca="1">Workings!T45</f>
        <v>0</v>
      </c>
      <c r="U60" s="159">
        <f ca="1">Workings!U45</f>
        <v>0</v>
      </c>
      <c r="V60" s="159">
        <f ca="1">Workings!V45</f>
        <v>0</v>
      </c>
      <c r="W60" s="159">
        <f ca="1">Workings!W45</f>
        <v>0</v>
      </c>
      <c r="X60" s="159">
        <f ca="1">Workings!X45</f>
        <v>0</v>
      </c>
      <c r="Y60" s="159">
        <f ca="1">Workings!Y45</f>
        <v>0</v>
      </c>
      <c r="Z60" s="159">
        <f ca="1">Workings!Z45</f>
        <v>0</v>
      </c>
      <c r="AA60" s="159">
        <f ca="1">Workings!AA45</f>
        <v>0</v>
      </c>
      <c r="AB60" s="159">
        <f ca="1">Workings!AB45</f>
        <v>0</v>
      </c>
      <c r="AC60" s="159">
        <f ca="1">Workings!AC45</f>
        <v>0</v>
      </c>
      <c r="AD60" s="136"/>
    </row>
    <row r="61" spans="1:30" ht="15" customHeight="1">
      <c r="A61" s="75"/>
      <c r="B61" s="107"/>
      <c r="D61" s="77"/>
      <c r="E61" s="78" t="s">
        <v>183</v>
      </c>
      <c r="F61" s="185">
        <f>Time_hipotesis!F59</f>
        <v>0.05</v>
      </c>
      <c r="G61" s="78" t="s">
        <v>2</v>
      </c>
      <c r="H61" s="78" t="s">
        <v>182</v>
      </c>
      <c r="I61" s="78"/>
      <c r="J61" s="156">
        <f>-IF(J8=1,$F$61*J13,0)</f>
        <v>0</v>
      </c>
      <c r="K61" s="156">
        <f t="shared" ref="K61:AC61" si="23">-IF(K8=1,$F$61*K13,0)</f>
        <v>-300</v>
      </c>
      <c r="L61" s="156">
        <f t="shared" si="23"/>
        <v>-304.49999999999994</v>
      </c>
      <c r="M61" s="156">
        <f t="shared" si="23"/>
        <v>-309.06749999999994</v>
      </c>
      <c r="N61" s="156">
        <f t="shared" si="23"/>
        <v>-313.70351249999993</v>
      </c>
      <c r="O61" s="156">
        <f t="shared" si="23"/>
        <v>-318.40906518749989</v>
      </c>
      <c r="P61" s="156">
        <f t="shared" si="23"/>
        <v>0</v>
      </c>
      <c r="Q61" s="156">
        <f t="shared" si="23"/>
        <v>0</v>
      </c>
      <c r="R61" s="156">
        <f t="shared" si="23"/>
        <v>0</v>
      </c>
      <c r="S61" s="156">
        <f t="shared" si="23"/>
        <v>0</v>
      </c>
      <c r="T61" s="156">
        <f t="shared" si="23"/>
        <v>0</v>
      </c>
      <c r="U61" s="156">
        <f t="shared" si="23"/>
        <v>0</v>
      </c>
      <c r="V61" s="156">
        <f t="shared" si="23"/>
        <v>0</v>
      </c>
      <c r="W61" s="156">
        <f t="shared" si="23"/>
        <v>0</v>
      </c>
      <c r="X61" s="156">
        <f t="shared" si="23"/>
        <v>0</v>
      </c>
      <c r="Y61" s="156">
        <f t="shared" si="23"/>
        <v>0</v>
      </c>
      <c r="Z61" s="156">
        <f t="shared" si="23"/>
        <v>0</v>
      </c>
      <c r="AA61" s="156">
        <f t="shared" si="23"/>
        <v>0</v>
      </c>
      <c r="AB61" s="156">
        <f t="shared" si="23"/>
        <v>0</v>
      </c>
      <c r="AC61" s="156">
        <f t="shared" si="23"/>
        <v>0</v>
      </c>
      <c r="AD61" s="136"/>
    </row>
    <row r="62" spans="1:30" ht="15" customHeight="1">
      <c r="A62" s="75"/>
      <c r="B62" s="107" t="s">
        <v>197</v>
      </c>
      <c r="C62" t="str">
        <f>C60</f>
        <v>Amortización Acumulada</v>
      </c>
      <c r="D62" s="77"/>
      <c r="E62" s="78"/>
      <c r="F62" s="78" t="s">
        <v>183</v>
      </c>
      <c r="G62" s="78" t="s">
        <v>185</v>
      </c>
      <c r="H62" s="78"/>
      <c r="I62" s="205"/>
      <c r="J62" s="156">
        <f ca="1">IF(J7+J8=1,SUM(J60:J61)+I62,0)</f>
        <v>-7000</v>
      </c>
      <c r="K62" s="156">
        <f t="shared" ref="K62:AC62" ca="1" si="24">IF(K7+K8=1,SUM(K60:K61)+J62,0)</f>
        <v>-7300</v>
      </c>
      <c r="L62" s="156">
        <f t="shared" ca="1" si="24"/>
        <v>-7604.5</v>
      </c>
      <c r="M62" s="156">
        <f t="shared" ca="1" si="24"/>
        <v>-7913.5675000000001</v>
      </c>
      <c r="N62" s="156">
        <f t="shared" ca="1" si="24"/>
        <v>-8227.2710124999994</v>
      </c>
      <c r="O62" s="156">
        <f t="shared" ca="1" si="24"/>
        <v>-8545.6800776874989</v>
      </c>
      <c r="P62" s="156">
        <f t="shared" si="24"/>
        <v>0</v>
      </c>
      <c r="Q62" s="156">
        <f t="shared" si="24"/>
        <v>0</v>
      </c>
      <c r="R62" s="156">
        <f t="shared" si="24"/>
        <v>0</v>
      </c>
      <c r="S62" s="156">
        <f t="shared" si="24"/>
        <v>0</v>
      </c>
      <c r="T62" s="156">
        <f t="shared" si="24"/>
        <v>0</v>
      </c>
      <c r="U62" s="156">
        <f t="shared" si="24"/>
        <v>0</v>
      </c>
      <c r="V62" s="156">
        <f t="shared" si="24"/>
        <v>0</v>
      </c>
      <c r="W62" s="156">
        <f t="shared" si="24"/>
        <v>0</v>
      </c>
      <c r="X62" s="156">
        <f t="shared" si="24"/>
        <v>0</v>
      </c>
      <c r="Y62" s="156">
        <f t="shared" si="24"/>
        <v>0</v>
      </c>
      <c r="Z62" s="156">
        <f t="shared" si="24"/>
        <v>0</v>
      </c>
      <c r="AA62" s="156">
        <f t="shared" si="24"/>
        <v>0</v>
      </c>
      <c r="AB62" s="156">
        <f t="shared" si="24"/>
        <v>0</v>
      </c>
      <c r="AC62" s="156">
        <f t="shared" si="24"/>
        <v>0</v>
      </c>
      <c r="AD62" s="136"/>
    </row>
    <row r="63" spans="1:30" ht="15" customHeight="1">
      <c r="A63" s="75"/>
      <c r="B63" s="107"/>
      <c r="D63" s="77"/>
      <c r="E63" s="78"/>
      <c r="F63" s="78"/>
      <c r="G63" s="78"/>
      <c r="H63" s="78"/>
      <c r="I63" s="78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36"/>
    </row>
    <row r="64" spans="1:30" ht="15" customHeight="1">
      <c r="A64" s="75"/>
      <c r="B64" s="107"/>
      <c r="C64" s="130" t="str">
        <f>Workings!C46</f>
        <v>Activos financieros no corrientes</v>
      </c>
      <c r="D64" s="77"/>
      <c r="E64" s="78"/>
      <c r="F64" s="78"/>
      <c r="G64" s="78"/>
      <c r="H64" s="78"/>
      <c r="I64" s="78"/>
      <c r="J64" s="159">
        <f ca="1">Workings!J46</f>
        <v>0</v>
      </c>
      <c r="K64" s="159">
        <f ca="1">Workings!K46</f>
        <v>0</v>
      </c>
      <c r="L64" s="159">
        <f ca="1">Workings!L46</f>
        <v>0</v>
      </c>
      <c r="M64" s="159">
        <f ca="1">Workings!M46</f>
        <v>0</v>
      </c>
      <c r="N64" s="159">
        <f ca="1">Workings!N46</f>
        <v>0</v>
      </c>
      <c r="O64" s="159">
        <f ca="1">Workings!O46</f>
        <v>0</v>
      </c>
      <c r="P64" s="159">
        <f ca="1">Workings!P46</f>
        <v>0</v>
      </c>
      <c r="Q64" s="159">
        <f ca="1">Workings!Q46</f>
        <v>0</v>
      </c>
      <c r="R64" s="159">
        <f ca="1">Workings!R46</f>
        <v>0</v>
      </c>
      <c r="S64" s="159">
        <f ca="1">Workings!S46</f>
        <v>0</v>
      </c>
      <c r="T64" s="159">
        <f ca="1">Workings!T46</f>
        <v>0</v>
      </c>
      <c r="U64" s="159">
        <f ca="1">Workings!U46</f>
        <v>0</v>
      </c>
      <c r="V64" s="159">
        <f ca="1">Workings!V46</f>
        <v>0</v>
      </c>
      <c r="W64" s="159">
        <f ca="1">Workings!W46</f>
        <v>0</v>
      </c>
      <c r="X64" s="159">
        <f ca="1">Workings!X46</f>
        <v>0</v>
      </c>
      <c r="Y64" s="159">
        <f ca="1">Workings!Y46</f>
        <v>0</v>
      </c>
      <c r="Z64" s="159">
        <f ca="1">Workings!Z46</f>
        <v>0</v>
      </c>
      <c r="AA64" s="159">
        <f ca="1">Workings!AA46</f>
        <v>0</v>
      </c>
      <c r="AB64" s="159">
        <f ca="1">Workings!AB46</f>
        <v>0</v>
      </c>
      <c r="AC64" s="159">
        <f ca="1">Workings!AC46</f>
        <v>0</v>
      </c>
      <c r="AD64" s="136"/>
    </row>
    <row r="65" spans="1:30" ht="15" customHeight="1">
      <c r="A65" s="75"/>
      <c r="B65" s="107"/>
      <c r="D65" s="77"/>
      <c r="E65" s="78" t="s">
        <v>183</v>
      </c>
      <c r="F65" s="185"/>
      <c r="G65" s="78" t="s">
        <v>2</v>
      </c>
      <c r="H65" s="78" t="s">
        <v>182</v>
      </c>
      <c r="I65" s="78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36"/>
    </row>
    <row r="66" spans="1:30" ht="15" customHeight="1">
      <c r="A66" s="75"/>
      <c r="B66" s="107" t="s">
        <v>197</v>
      </c>
      <c r="C66" t="str">
        <f>C64</f>
        <v>Activos financieros no corrientes</v>
      </c>
      <c r="D66" s="77"/>
      <c r="E66" s="78"/>
      <c r="F66" s="78" t="s">
        <v>183</v>
      </c>
      <c r="G66" s="78" t="s">
        <v>185</v>
      </c>
      <c r="H66" s="78"/>
      <c r="I66" s="78"/>
      <c r="J66" s="156">
        <f ca="1">SUM(J64:J65)</f>
        <v>0</v>
      </c>
      <c r="K66" s="156">
        <f t="shared" ref="K66:AC66" ca="1" si="25">SUM(K64:K65)</f>
        <v>0</v>
      </c>
      <c r="L66" s="156">
        <f t="shared" ca="1" si="25"/>
        <v>0</v>
      </c>
      <c r="M66" s="156">
        <f t="shared" ca="1" si="25"/>
        <v>0</v>
      </c>
      <c r="N66" s="156">
        <f t="shared" ca="1" si="25"/>
        <v>0</v>
      </c>
      <c r="O66" s="156">
        <f t="shared" ca="1" si="25"/>
        <v>0</v>
      </c>
      <c r="P66" s="156">
        <f t="shared" ca="1" si="25"/>
        <v>0</v>
      </c>
      <c r="Q66" s="156">
        <f t="shared" ca="1" si="25"/>
        <v>0</v>
      </c>
      <c r="R66" s="156">
        <f t="shared" ca="1" si="25"/>
        <v>0</v>
      </c>
      <c r="S66" s="156">
        <f t="shared" ca="1" si="25"/>
        <v>0</v>
      </c>
      <c r="T66" s="156">
        <f t="shared" ca="1" si="25"/>
        <v>0</v>
      </c>
      <c r="U66" s="156">
        <f t="shared" ca="1" si="25"/>
        <v>0</v>
      </c>
      <c r="V66" s="156">
        <f t="shared" ca="1" si="25"/>
        <v>0</v>
      </c>
      <c r="W66" s="156">
        <f t="shared" ca="1" si="25"/>
        <v>0</v>
      </c>
      <c r="X66" s="156">
        <f t="shared" ca="1" si="25"/>
        <v>0</v>
      </c>
      <c r="Y66" s="156">
        <f t="shared" ca="1" si="25"/>
        <v>0</v>
      </c>
      <c r="Z66" s="156">
        <f t="shared" ca="1" si="25"/>
        <v>0</v>
      </c>
      <c r="AA66" s="156">
        <f t="shared" ca="1" si="25"/>
        <v>0</v>
      </c>
      <c r="AB66" s="156">
        <f t="shared" ca="1" si="25"/>
        <v>0</v>
      </c>
      <c r="AC66" s="156">
        <f t="shared" ca="1" si="25"/>
        <v>0</v>
      </c>
      <c r="AD66" s="136"/>
    </row>
    <row r="67" spans="1:30" ht="15" customHeight="1">
      <c r="A67" s="75"/>
      <c r="B67" s="107"/>
      <c r="D67" s="77"/>
      <c r="E67" s="78"/>
      <c r="F67"/>
      <c r="G67" s="78"/>
      <c r="H67" s="78"/>
      <c r="I67" s="78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</row>
    <row r="68" spans="1:30" ht="15" customHeight="1">
      <c r="A68" s="75"/>
      <c r="B68" s="107"/>
      <c r="C68" s="130" t="str">
        <f>Workings!C47</f>
        <v>Activos por impuestos diferidos</v>
      </c>
      <c r="D68" s="77"/>
      <c r="E68" s="78"/>
      <c r="F68"/>
      <c r="G68" s="78"/>
      <c r="H68" s="78"/>
      <c r="I68" s="78"/>
      <c r="J68" s="159">
        <f ca="1">Workings!J47</f>
        <v>0</v>
      </c>
      <c r="K68" s="159">
        <f ca="1">Workings!K47</f>
        <v>0</v>
      </c>
      <c r="L68" s="159">
        <f ca="1">Workings!L47</f>
        <v>0</v>
      </c>
      <c r="M68" s="159">
        <f ca="1">Workings!M47</f>
        <v>0</v>
      </c>
      <c r="N68" s="159">
        <f ca="1">Workings!N47</f>
        <v>0</v>
      </c>
      <c r="O68" s="159">
        <f ca="1">Workings!O47</f>
        <v>0</v>
      </c>
      <c r="P68" s="159">
        <f ca="1">Workings!P47</f>
        <v>0</v>
      </c>
      <c r="Q68" s="159">
        <f ca="1">Workings!Q47</f>
        <v>0</v>
      </c>
      <c r="R68" s="159">
        <f ca="1">Workings!R47</f>
        <v>0</v>
      </c>
      <c r="S68" s="159">
        <f ca="1">Workings!S47</f>
        <v>0</v>
      </c>
      <c r="T68" s="159">
        <f ca="1">Workings!T47</f>
        <v>0</v>
      </c>
      <c r="U68" s="159">
        <f ca="1">Workings!U47</f>
        <v>0</v>
      </c>
      <c r="V68" s="159">
        <f ca="1">Workings!V47</f>
        <v>0</v>
      </c>
      <c r="W68" s="159">
        <f ca="1">Workings!W47</f>
        <v>0</v>
      </c>
      <c r="X68" s="159">
        <f ca="1">Workings!X47</f>
        <v>0</v>
      </c>
      <c r="Y68" s="159">
        <f ca="1">Workings!Y47</f>
        <v>0</v>
      </c>
      <c r="Z68" s="159">
        <f ca="1">Workings!Z47</f>
        <v>0</v>
      </c>
      <c r="AA68" s="159">
        <f ca="1">Workings!AA47</f>
        <v>0</v>
      </c>
      <c r="AB68" s="159">
        <f ca="1">Workings!AB47</f>
        <v>0</v>
      </c>
      <c r="AC68" s="159">
        <f ca="1">Workings!AC47</f>
        <v>0</v>
      </c>
      <c r="AD68" s="156"/>
    </row>
    <row r="69" spans="1:30" ht="15" customHeight="1">
      <c r="A69" s="75"/>
      <c r="B69" s="107"/>
      <c r="D69" s="77"/>
      <c r="E69" s="78" t="s">
        <v>183</v>
      </c>
      <c r="F69" s="185"/>
      <c r="G69" s="78" t="s">
        <v>2</v>
      </c>
      <c r="H69" s="78" t="s">
        <v>182</v>
      </c>
      <c r="I69" s="78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</row>
    <row r="70" spans="1:30" ht="15" customHeight="1">
      <c r="A70" s="75"/>
      <c r="B70" s="107" t="s">
        <v>197</v>
      </c>
      <c r="C70" t="str">
        <f>C68</f>
        <v>Activos por impuestos diferidos</v>
      </c>
      <c r="D70" s="77"/>
      <c r="E70" s="78"/>
      <c r="F70" s="78" t="s">
        <v>183</v>
      </c>
      <c r="G70" s="78" t="s">
        <v>185</v>
      </c>
      <c r="H70" s="78"/>
      <c r="I70" s="78"/>
      <c r="J70" s="156">
        <f ca="1">SUM(J68:J69)</f>
        <v>0</v>
      </c>
      <c r="K70" s="156">
        <f t="shared" ref="K70:AC70" ca="1" si="26">SUM(K68:K69)</f>
        <v>0</v>
      </c>
      <c r="L70" s="156">
        <f t="shared" ca="1" si="26"/>
        <v>0</v>
      </c>
      <c r="M70" s="156">
        <f t="shared" ca="1" si="26"/>
        <v>0</v>
      </c>
      <c r="N70" s="156">
        <f t="shared" ca="1" si="26"/>
        <v>0</v>
      </c>
      <c r="O70" s="156">
        <f t="shared" ca="1" si="26"/>
        <v>0</v>
      </c>
      <c r="P70" s="156">
        <f t="shared" ca="1" si="26"/>
        <v>0</v>
      </c>
      <c r="Q70" s="156">
        <f t="shared" ca="1" si="26"/>
        <v>0</v>
      </c>
      <c r="R70" s="156">
        <f t="shared" ca="1" si="26"/>
        <v>0</v>
      </c>
      <c r="S70" s="156">
        <f t="shared" ca="1" si="26"/>
        <v>0</v>
      </c>
      <c r="T70" s="156">
        <f t="shared" ca="1" si="26"/>
        <v>0</v>
      </c>
      <c r="U70" s="156">
        <f t="shared" ca="1" si="26"/>
        <v>0</v>
      </c>
      <c r="V70" s="156">
        <f t="shared" ca="1" si="26"/>
        <v>0</v>
      </c>
      <c r="W70" s="156">
        <f t="shared" ca="1" si="26"/>
        <v>0</v>
      </c>
      <c r="X70" s="156">
        <f t="shared" ca="1" si="26"/>
        <v>0</v>
      </c>
      <c r="Y70" s="156">
        <f t="shared" ca="1" si="26"/>
        <v>0</v>
      </c>
      <c r="Z70" s="156">
        <f t="shared" ca="1" si="26"/>
        <v>0</v>
      </c>
      <c r="AA70" s="156">
        <f t="shared" ca="1" si="26"/>
        <v>0</v>
      </c>
      <c r="AB70" s="156">
        <f t="shared" ca="1" si="26"/>
        <v>0</v>
      </c>
      <c r="AC70" s="156">
        <f t="shared" ca="1" si="26"/>
        <v>0</v>
      </c>
      <c r="AD70" s="156"/>
    </row>
    <row r="71" spans="1:30" ht="15" customHeight="1">
      <c r="A71" s="75"/>
      <c r="B71" s="107"/>
      <c r="D71" s="77"/>
      <c r="E71" s="78"/>
      <c r="F71"/>
      <c r="G71" s="78"/>
      <c r="H71" s="78"/>
      <c r="I71" s="78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</row>
    <row r="72" spans="1:30" ht="15" customHeight="1">
      <c r="A72" s="75"/>
      <c r="B72" s="107"/>
      <c r="C72" s="130" t="str">
        <f>Workings!C50</f>
        <v>Existencias</v>
      </c>
      <c r="D72" s="190"/>
      <c r="E72" s="191"/>
      <c r="F72" s="191"/>
      <c r="G72" s="191" t="str">
        <f>Workings!G50</f>
        <v>€' Mill</v>
      </c>
      <c r="H72" s="191"/>
      <c r="I72" s="191"/>
      <c r="J72" s="159">
        <f ca="1">Workings!J50</f>
        <v>0</v>
      </c>
      <c r="K72" s="159">
        <f ca="1">Workings!K50</f>
        <v>0</v>
      </c>
      <c r="L72" s="159">
        <f ca="1">Workings!L50</f>
        <v>0</v>
      </c>
      <c r="M72" s="159">
        <f ca="1">Workings!M50</f>
        <v>0</v>
      </c>
      <c r="N72" s="159">
        <f ca="1">Workings!N50</f>
        <v>0</v>
      </c>
      <c r="O72" s="159">
        <f ca="1">Workings!O50</f>
        <v>0</v>
      </c>
      <c r="P72" s="159">
        <f ca="1">Workings!P50</f>
        <v>0</v>
      </c>
      <c r="Q72" s="159">
        <f ca="1">Workings!Q50</f>
        <v>0</v>
      </c>
      <c r="R72" s="159">
        <f ca="1">Workings!R50</f>
        <v>0</v>
      </c>
      <c r="S72" s="159">
        <f ca="1">Workings!S50</f>
        <v>0</v>
      </c>
      <c r="T72" s="159">
        <f ca="1">Workings!T50</f>
        <v>0</v>
      </c>
      <c r="U72" s="159">
        <f ca="1">Workings!U50</f>
        <v>0</v>
      </c>
      <c r="V72" s="159">
        <f ca="1">Workings!V50</f>
        <v>0</v>
      </c>
      <c r="W72" s="159">
        <f ca="1">Workings!W50</f>
        <v>0</v>
      </c>
      <c r="X72" s="159">
        <f ca="1">Workings!X50</f>
        <v>0</v>
      </c>
      <c r="Y72" s="159">
        <f ca="1">Workings!Y50</f>
        <v>0</v>
      </c>
      <c r="Z72" s="159">
        <f ca="1">Workings!Z50</f>
        <v>0</v>
      </c>
      <c r="AA72" s="159">
        <f ca="1">Workings!AA50</f>
        <v>0</v>
      </c>
      <c r="AB72" s="159">
        <f ca="1">Workings!AB50</f>
        <v>0</v>
      </c>
      <c r="AC72" s="159">
        <f ca="1">Workings!AC50</f>
        <v>0</v>
      </c>
      <c r="AD72" s="136" t="s">
        <v>122</v>
      </c>
    </row>
    <row r="73" spans="1:30" ht="15" customHeight="1">
      <c r="A73" s="75"/>
      <c r="B73" s="107"/>
      <c r="D73" s="77"/>
      <c r="E73" s="78" t="s">
        <v>183</v>
      </c>
      <c r="F73" s="208">
        <f>Time_hipotesis!F53</f>
        <v>150</v>
      </c>
      <c r="G73" s="78" t="s">
        <v>217</v>
      </c>
      <c r="H73" s="78" t="s">
        <v>219</v>
      </c>
      <c r="I73" s="78"/>
      <c r="J73" s="156">
        <f>IF(J8=1,-J$17*$F$73/Time_hipotesis!$F$38,0)</f>
        <v>0</v>
      </c>
      <c r="K73" s="156">
        <f>IF(K8=1,-K$17*$F$73/Time_hipotesis!$F$38,0)</f>
        <v>1232.8767123287671</v>
      </c>
      <c r="L73" s="156">
        <f>IF(L8=1,-L$17*$F$73/Time_hipotesis!$F$38,0)</f>
        <v>1251.3698630136985</v>
      </c>
      <c r="M73" s="156">
        <f>IF(M8=1,-M$17*$F$73/Time_hipotesis!$F$38,0)</f>
        <v>1270.1404109589039</v>
      </c>
      <c r="N73" s="156">
        <f>IF(N8=1,-N$17*$F$73/Time_hipotesis!$F$38,0)</f>
        <v>1289.1925171232874</v>
      </c>
      <c r="O73" s="156">
        <f>IF(O8=1,-O$17*$F$73/Time_hipotesis!$F$38,0)</f>
        <v>1308.5304048801363</v>
      </c>
      <c r="P73" s="156">
        <f>IF(P8=1,-P$17*$F$73/Time_hipotesis!$F$38,0)</f>
        <v>0</v>
      </c>
      <c r="Q73" s="156">
        <f>IF(Q8=1,-Q$17*$F$73/Time_hipotesis!$F$38,0)</f>
        <v>0</v>
      </c>
      <c r="R73" s="156">
        <f>IF(R8=1,-R$17*$F$73/Time_hipotesis!$F$38,0)</f>
        <v>0</v>
      </c>
      <c r="S73" s="156">
        <f>IF(S8=1,-S$17*$F$73/Time_hipotesis!$F$38,0)</f>
        <v>0</v>
      </c>
      <c r="T73" s="156">
        <f>IF(T8=1,-T$17*$F$73/Time_hipotesis!$F$38,0)</f>
        <v>0</v>
      </c>
      <c r="U73" s="156">
        <f>IF(U8=1,-U$17*$F$73/Time_hipotesis!$F$38,0)</f>
        <v>0</v>
      </c>
      <c r="V73" s="156">
        <f>IF(V8=1,-V$17*$F$73/Time_hipotesis!$F$38,0)</f>
        <v>0</v>
      </c>
      <c r="W73" s="156">
        <f>IF(W8=1,-W$17*$F$73/Time_hipotesis!$F$38,0)</f>
        <v>0</v>
      </c>
      <c r="X73" s="156">
        <f>IF(X8=1,-X$17*$F$73/Time_hipotesis!$F$38,0)</f>
        <v>0</v>
      </c>
      <c r="Y73" s="156">
        <f>IF(Y8=1,-Y$17*$F$73/Time_hipotesis!$F$38,0)</f>
        <v>0</v>
      </c>
      <c r="Z73" s="156">
        <f>IF(Z8=1,-Z$17*$F$73/Time_hipotesis!$F$38,0)</f>
        <v>0</v>
      </c>
      <c r="AA73" s="156">
        <f>IF(AA8=1,-AA$17*$F$73/Time_hipotesis!$F$38,0)</f>
        <v>0</v>
      </c>
      <c r="AB73" s="156">
        <f>IF(AB8=1,-AB$17*$F$73/Time_hipotesis!$F$38,0)</f>
        <v>0</v>
      </c>
      <c r="AC73" s="156">
        <f>IF(AC8=1,-AC$17*$F$73/Time_hipotesis!$F$38,0)</f>
        <v>0</v>
      </c>
      <c r="AD73" s="136" t="s">
        <v>122</v>
      </c>
    </row>
    <row r="74" spans="1:30" ht="15" customHeight="1">
      <c r="A74" s="75"/>
      <c r="B74" s="107" t="s">
        <v>197</v>
      </c>
      <c r="C74" t="str">
        <f>C72</f>
        <v>Existencias</v>
      </c>
      <c r="D74" s="77"/>
      <c r="E74" s="78"/>
      <c r="F74" s="78" t="s">
        <v>183</v>
      </c>
      <c r="G74" s="78" t="s">
        <v>185</v>
      </c>
      <c r="H74" s="78"/>
      <c r="I74" s="78"/>
      <c r="J74" s="156">
        <f ca="1">SUM(J72:J73)</f>
        <v>0</v>
      </c>
      <c r="K74" s="156">
        <f t="shared" ref="K74" ca="1" si="27">SUM(K72:K73)</f>
        <v>1232.8767123287671</v>
      </c>
      <c r="L74" s="156">
        <f t="shared" ref="L74" ca="1" si="28">SUM(L72:L73)</f>
        <v>1251.3698630136985</v>
      </c>
      <c r="M74" s="156">
        <f t="shared" ref="M74" ca="1" si="29">SUM(M72:M73)</f>
        <v>1270.1404109589039</v>
      </c>
      <c r="N74" s="156">
        <f t="shared" ref="N74" ca="1" si="30">SUM(N72:N73)</f>
        <v>1289.1925171232874</v>
      </c>
      <c r="O74" s="156">
        <f t="shared" ref="O74" ca="1" si="31">SUM(O72:O73)</f>
        <v>1308.5304048801363</v>
      </c>
      <c r="P74" s="156">
        <f t="shared" ref="P74" ca="1" si="32">SUM(P72:P73)</f>
        <v>0</v>
      </c>
      <c r="Q74" s="156">
        <f t="shared" ref="Q74" ca="1" si="33">SUM(Q72:Q73)</f>
        <v>0</v>
      </c>
      <c r="R74" s="156">
        <f t="shared" ref="R74" ca="1" si="34">SUM(R72:R73)</f>
        <v>0</v>
      </c>
      <c r="S74" s="156">
        <f t="shared" ref="S74" ca="1" si="35">SUM(S72:S73)</f>
        <v>0</v>
      </c>
      <c r="T74" s="156">
        <f t="shared" ref="T74" ca="1" si="36">SUM(T72:T73)</f>
        <v>0</v>
      </c>
      <c r="U74" s="156">
        <f t="shared" ref="U74" ca="1" si="37">SUM(U72:U73)</f>
        <v>0</v>
      </c>
      <c r="V74" s="156">
        <f t="shared" ref="V74" ca="1" si="38">SUM(V72:V73)</f>
        <v>0</v>
      </c>
      <c r="W74" s="156">
        <f t="shared" ref="W74" ca="1" si="39">SUM(W72:W73)</f>
        <v>0</v>
      </c>
      <c r="X74" s="156">
        <f t="shared" ref="X74" ca="1" si="40">SUM(X72:X73)</f>
        <v>0</v>
      </c>
      <c r="Y74" s="156">
        <f t="shared" ref="Y74" ca="1" si="41">SUM(Y72:Y73)</f>
        <v>0</v>
      </c>
      <c r="Z74" s="156">
        <f t="shared" ref="Z74" ca="1" si="42">SUM(Z72:Z73)</f>
        <v>0</v>
      </c>
      <c r="AA74" s="156">
        <f t="shared" ref="AA74" ca="1" si="43">SUM(AA72:AA73)</f>
        <v>0</v>
      </c>
      <c r="AB74" s="156">
        <f t="shared" ref="AB74" ca="1" si="44">SUM(AB72:AB73)</f>
        <v>0</v>
      </c>
      <c r="AC74" s="156">
        <f t="shared" ref="AC74" ca="1" si="45">SUM(AC72:AC73)</f>
        <v>0</v>
      </c>
      <c r="AD74" s="136" t="s">
        <v>122</v>
      </c>
    </row>
    <row r="75" spans="1:30" ht="15" customHeight="1">
      <c r="A75" s="75"/>
      <c r="B75" s="107"/>
      <c r="D75" s="77"/>
      <c r="E75" s="78"/>
      <c r="F75" s="78"/>
      <c r="G75" s="78"/>
      <c r="H75" s="78"/>
      <c r="I75" s="78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36"/>
    </row>
    <row r="76" spans="1:30" ht="15" customHeight="1">
      <c r="B76" s="107"/>
      <c r="C76" s="4" t="str">
        <f>Workings!C51</f>
        <v>Deudores  comerciales y otras cuentas a cobrar</v>
      </c>
      <c r="D76" s="190"/>
      <c r="E76" s="191"/>
      <c r="F76" s="191"/>
      <c r="G76" s="191" t="str">
        <f>Workings!G51</f>
        <v>€' Mill</v>
      </c>
      <c r="H76" s="191"/>
      <c r="I76" s="191"/>
      <c r="J76" s="159">
        <f ca="1">Workings!J51</f>
        <v>0</v>
      </c>
      <c r="K76" s="159">
        <f ca="1">Workings!K51</f>
        <v>0</v>
      </c>
      <c r="L76" s="159">
        <f ca="1">Workings!L51</f>
        <v>0</v>
      </c>
      <c r="M76" s="159">
        <f ca="1">Workings!M51</f>
        <v>0</v>
      </c>
      <c r="N76" s="159">
        <f ca="1">Workings!N51</f>
        <v>0</v>
      </c>
      <c r="O76" s="159">
        <f ca="1">Workings!O51</f>
        <v>0</v>
      </c>
      <c r="P76" s="159">
        <f ca="1">Workings!P51</f>
        <v>0</v>
      </c>
      <c r="Q76" s="159">
        <f ca="1">Workings!Q51</f>
        <v>0</v>
      </c>
      <c r="R76" s="159">
        <f ca="1">Workings!R51</f>
        <v>0</v>
      </c>
      <c r="S76" s="159">
        <f ca="1">Workings!S51</f>
        <v>0</v>
      </c>
      <c r="T76" s="159">
        <f ca="1">Workings!T51</f>
        <v>0</v>
      </c>
      <c r="U76" s="159">
        <f ca="1">Workings!U51</f>
        <v>0</v>
      </c>
      <c r="V76" s="159">
        <f ca="1">Workings!V51</f>
        <v>0</v>
      </c>
      <c r="W76" s="159">
        <f ca="1">Workings!W51</f>
        <v>0</v>
      </c>
      <c r="X76" s="159">
        <f ca="1">Workings!X51</f>
        <v>0</v>
      </c>
      <c r="Y76" s="159">
        <f ca="1">Workings!Y51</f>
        <v>0</v>
      </c>
      <c r="Z76" s="159">
        <f ca="1">Workings!Z51</f>
        <v>0</v>
      </c>
      <c r="AA76" s="159">
        <f ca="1">Workings!AA51</f>
        <v>0</v>
      </c>
      <c r="AB76" s="159">
        <f ca="1">Workings!AB51</f>
        <v>0</v>
      </c>
      <c r="AC76" s="159">
        <f ca="1">Workings!AC51</f>
        <v>0</v>
      </c>
      <c r="AD76" s="136" t="s">
        <v>122</v>
      </c>
    </row>
    <row r="77" spans="1:30" ht="15" customHeight="1">
      <c r="B77" s="107"/>
      <c r="E77" s="36" t="s">
        <v>183</v>
      </c>
      <c r="F77" s="208">
        <f>Time_hipotesis!F51</f>
        <v>95</v>
      </c>
      <c r="G77" s="78" t="s">
        <v>217</v>
      </c>
      <c r="H77" s="36" t="s">
        <v>182</v>
      </c>
      <c r="J77" s="156">
        <f>IF(J8=1,J$13*$F$77/Time_hipotesis!$F$38,0)</f>
        <v>0</v>
      </c>
      <c r="K77" s="156">
        <f>IF(K8=1,K$13*$F$77/Time_hipotesis!$F$38,0)</f>
        <v>1561.6438356164383</v>
      </c>
      <c r="L77" s="156">
        <f>IF(L8=1,L$13*$F$77/Time_hipotesis!$F$38,0)</f>
        <v>1585.0684931506846</v>
      </c>
      <c r="M77" s="156">
        <f>IF(M8=1,M$13*$F$77/Time_hipotesis!$F$38,0)</f>
        <v>1608.844520547945</v>
      </c>
      <c r="N77" s="156">
        <f>IF(N8=1,N$13*$F$77/Time_hipotesis!$F$38,0)</f>
        <v>1632.9771883561639</v>
      </c>
      <c r="O77" s="156">
        <f>IF(O8=1,O$13*$F$77/Time_hipotesis!$F$38,0)</f>
        <v>1657.471846181506</v>
      </c>
      <c r="P77" s="156">
        <f>IF(P8=1,P$13*$F$77/Time_hipotesis!$F$38,0)</f>
        <v>0</v>
      </c>
      <c r="Q77" s="156">
        <f>IF(Q8=1,Q$13*$F$77/Time_hipotesis!$F$38,0)</f>
        <v>0</v>
      </c>
      <c r="R77" s="156">
        <f>IF(R8=1,R$13*$F$77/Time_hipotesis!$F$38,0)</f>
        <v>0</v>
      </c>
      <c r="S77" s="156">
        <f>IF(S8=1,S$13*$F$77/Time_hipotesis!$F$38,0)</f>
        <v>0</v>
      </c>
      <c r="T77" s="156">
        <f>IF(T8=1,T$13*$F$77/Time_hipotesis!$F$38,0)</f>
        <v>0</v>
      </c>
      <c r="U77" s="156">
        <f>IF(U8=1,U$13*$F$77/Time_hipotesis!$F$38,0)</f>
        <v>0</v>
      </c>
      <c r="V77" s="156">
        <f>IF(V8=1,V$13*$F$77/Time_hipotesis!$F$38,0)</f>
        <v>0</v>
      </c>
      <c r="W77" s="156">
        <f>IF(W8=1,W$13*$F$77/Time_hipotesis!$F$38,0)</f>
        <v>0</v>
      </c>
      <c r="X77" s="156">
        <f>IF(X8=1,X$13*$F$77/Time_hipotesis!$F$38,0)</f>
        <v>0</v>
      </c>
      <c r="Y77" s="156">
        <f>IF(Y8=1,Y$13*$F$77/Time_hipotesis!$F$38,0)</f>
        <v>0</v>
      </c>
      <c r="Z77" s="156">
        <f>IF(Z8=1,Z$13*$F$77/Time_hipotesis!$F$38,0)</f>
        <v>0</v>
      </c>
      <c r="AA77" s="156">
        <f>IF(AA8=1,AA$13*$F$77/Time_hipotesis!$F$38,0)</f>
        <v>0</v>
      </c>
      <c r="AB77" s="156">
        <f>IF(AB8=1,AB$13*$F$77/Time_hipotesis!$F$38,0)</f>
        <v>0</v>
      </c>
      <c r="AC77" s="156">
        <f>IF(AC8=1,AC$13*$F$77/Time_hipotesis!$F$38,0)</f>
        <v>0</v>
      </c>
      <c r="AD77" s="136" t="s">
        <v>122</v>
      </c>
    </row>
    <row r="78" spans="1:30" ht="15" customHeight="1">
      <c r="B78" s="107" t="s">
        <v>197</v>
      </c>
      <c r="C78" t="str">
        <f>C76</f>
        <v>Deudores  comerciales y otras cuentas a cobrar</v>
      </c>
      <c r="F78" s="78" t="s">
        <v>183</v>
      </c>
      <c r="G78" s="78" t="s">
        <v>185</v>
      </c>
      <c r="J78" s="156">
        <f ca="1">SUM(J76:J77)</f>
        <v>0</v>
      </c>
      <c r="K78" s="156">
        <f t="shared" ref="K78:AC78" ca="1" si="46">SUM(K76:K77)</f>
        <v>1561.6438356164383</v>
      </c>
      <c r="L78" s="156">
        <f t="shared" ca="1" si="46"/>
        <v>1585.0684931506846</v>
      </c>
      <c r="M78" s="156">
        <f t="shared" ca="1" si="46"/>
        <v>1608.844520547945</v>
      </c>
      <c r="N78" s="156">
        <f t="shared" ca="1" si="46"/>
        <v>1632.9771883561639</v>
      </c>
      <c r="O78" s="156">
        <f t="shared" ca="1" si="46"/>
        <v>1657.471846181506</v>
      </c>
      <c r="P78" s="156">
        <f t="shared" ca="1" si="46"/>
        <v>0</v>
      </c>
      <c r="Q78" s="156">
        <f t="shared" ca="1" si="46"/>
        <v>0</v>
      </c>
      <c r="R78" s="156">
        <f t="shared" ca="1" si="46"/>
        <v>0</v>
      </c>
      <c r="S78" s="156">
        <f t="shared" ca="1" si="46"/>
        <v>0</v>
      </c>
      <c r="T78" s="156">
        <f t="shared" ca="1" si="46"/>
        <v>0</v>
      </c>
      <c r="U78" s="156">
        <f t="shared" ca="1" si="46"/>
        <v>0</v>
      </c>
      <c r="V78" s="156">
        <f t="shared" ca="1" si="46"/>
        <v>0</v>
      </c>
      <c r="W78" s="156">
        <f t="shared" ca="1" si="46"/>
        <v>0</v>
      </c>
      <c r="X78" s="156">
        <f t="shared" ca="1" si="46"/>
        <v>0</v>
      </c>
      <c r="Y78" s="156">
        <f t="shared" ca="1" si="46"/>
        <v>0</v>
      </c>
      <c r="Z78" s="156">
        <f t="shared" ca="1" si="46"/>
        <v>0</v>
      </c>
      <c r="AA78" s="156">
        <f t="shared" ca="1" si="46"/>
        <v>0</v>
      </c>
      <c r="AB78" s="156">
        <f t="shared" ca="1" si="46"/>
        <v>0</v>
      </c>
      <c r="AC78" s="156">
        <f t="shared" ca="1" si="46"/>
        <v>0</v>
      </c>
      <c r="AD78" s="136" t="s">
        <v>122</v>
      </c>
    </row>
    <row r="79" spans="1:30" ht="15" customHeight="1">
      <c r="A79" s="75"/>
      <c r="B79" s="107"/>
      <c r="D79" s="77"/>
      <c r="E79" s="78"/>
      <c r="F79" s="78"/>
      <c r="G79" s="78"/>
      <c r="H79" s="78"/>
      <c r="I79" s="78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36"/>
    </row>
    <row r="80" spans="1:30" ht="15" customHeight="1">
      <c r="B80" s="107"/>
      <c r="C80" s="130" t="str">
        <f>Workings!C52</f>
        <v>Otros activos corrientes</v>
      </c>
      <c r="D80" s="190"/>
      <c r="E80" s="191"/>
      <c r="F80" s="191"/>
      <c r="G80" s="191" t="str">
        <f>Workings!G52</f>
        <v>€' Mill</v>
      </c>
      <c r="H80"/>
      <c r="I80" s="191"/>
      <c r="J80" s="159">
        <f ca="1">Workings!J52</f>
        <v>0</v>
      </c>
      <c r="K80" s="159">
        <f ca="1">Workings!K52</f>
        <v>0</v>
      </c>
      <c r="L80" s="159">
        <f ca="1">Workings!L52</f>
        <v>0</v>
      </c>
      <c r="M80" s="159">
        <f ca="1">Workings!M52</f>
        <v>0</v>
      </c>
      <c r="N80" s="159">
        <f ca="1">Workings!N52</f>
        <v>0</v>
      </c>
      <c r="O80" s="159">
        <f ca="1">Workings!O52</f>
        <v>0</v>
      </c>
      <c r="P80" s="159">
        <f ca="1">Workings!P52</f>
        <v>0</v>
      </c>
      <c r="Q80" s="159">
        <f ca="1">Workings!Q52</f>
        <v>0</v>
      </c>
      <c r="R80" s="159">
        <f ca="1">Workings!R52</f>
        <v>0</v>
      </c>
      <c r="S80" s="159">
        <f ca="1">Workings!S52</f>
        <v>0</v>
      </c>
      <c r="T80" s="159">
        <f ca="1">Workings!T52</f>
        <v>0</v>
      </c>
      <c r="U80" s="159">
        <f ca="1">Workings!U52</f>
        <v>0</v>
      </c>
      <c r="V80" s="159">
        <f ca="1">Workings!V52</f>
        <v>0</v>
      </c>
      <c r="W80" s="159">
        <f ca="1">Workings!W52</f>
        <v>0</v>
      </c>
      <c r="X80" s="159">
        <f ca="1">Workings!X52</f>
        <v>0</v>
      </c>
      <c r="Y80" s="159">
        <f ca="1">Workings!Y52</f>
        <v>0</v>
      </c>
      <c r="Z80" s="159">
        <f ca="1">Workings!Z52</f>
        <v>0</v>
      </c>
      <c r="AA80" s="159">
        <f ca="1">Workings!AA52</f>
        <v>0</v>
      </c>
      <c r="AB80" s="159">
        <f ca="1">Workings!AB52</f>
        <v>0</v>
      </c>
      <c r="AC80" s="159">
        <f ca="1">Workings!AC52</f>
        <v>0</v>
      </c>
      <c r="AD80" s="136" t="s">
        <v>122</v>
      </c>
    </row>
    <row r="81" spans="1:30" ht="15" customHeight="1">
      <c r="B81" s="107"/>
      <c r="D81" s="77"/>
      <c r="E81" s="78" t="s">
        <v>183</v>
      </c>
      <c r="F81" s="185">
        <v>0</v>
      </c>
      <c r="G81" s="78" t="s">
        <v>2</v>
      </c>
      <c r="H81" s="78" t="s">
        <v>182</v>
      </c>
      <c r="J81" s="156">
        <f t="shared" ref="J81:AC81" si="47">IF(J8=1,J$13*$F$81,0)</f>
        <v>0</v>
      </c>
      <c r="K81" s="156">
        <f t="shared" si="47"/>
        <v>0</v>
      </c>
      <c r="L81" s="156">
        <f t="shared" si="47"/>
        <v>0</v>
      </c>
      <c r="M81" s="156">
        <f t="shared" si="47"/>
        <v>0</v>
      </c>
      <c r="N81" s="156">
        <f t="shared" si="47"/>
        <v>0</v>
      </c>
      <c r="O81" s="156">
        <f t="shared" si="47"/>
        <v>0</v>
      </c>
      <c r="P81" s="156">
        <f t="shared" si="47"/>
        <v>0</v>
      </c>
      <c r="Q81" s="156">
        <f t="shared" si="47"/>
        <v>0</v>
      </c>
      <c r="R81" s="156">
        <f t="shared" si="47"/>
        <v>0</v>
      </c>
      <c r="S81" s="156">
        <f t="shared" si="47"/>
        <v>0</v>
      </c>
      <c r="T81" s="156">
        <f t="shared" si="47"/>
        <v>0</v>
      </c>
      <c r="U81" s="156">
        <f t="shared" si="47"/>
        <v>0</v>
      </c>
      <c r="V81" s="156">
        <f t="shared" si="47"/>
        <v>0</v>
      </c>
      <c r="W81" s="156">
        <f t="shared" si="47"/>
        <v>0</v>
      </c>
      <c r="X81" s="156">
        <f t="shared" si="47"/>
        <v>0</v>
      </c>
      <c r="Y81" s="156">
        <f t="shared" si="47"/>
        <v>0</v>
      </c>
      <c r="Z81" s="156">
        <f t="shared" si="47"/>
        <v>0</v>
      </c>
      <c r="AA81" s="156">
        <f t="shared" si="47"/>
        <v>0</v>
      </c>
      <c r="AB81" s="156">
        <f t="shared" si="47"/>
        <v>0</v>
      </c>
      <c r="AC81" s="156">
        <f t="shared" si="47"/>
        <v>0</v>
      </c>
      <c r="AD81" s="136" t="s">
        <v>122</v>
      </c>
    </row>
    <row r="82" spans="1:30" ht="15" customHeight="1">
      <c r="B82" s="107" t="s">
        <v>197</v>
      </c>
      <c r="C82" t="str">
        <f>C80</f>
        <v>Otros activos corrientes</v>
      </c>
      <c r="D82" s="77"/>
      <c r="E82" s="78"/>
      <c r="F82" s="78" t="s">
        <v>183</v>
      </c>
      <c r="G82" s="78" t="s">
        <v>185</v>
      </c>
      <c r="H82" s="78"/>
      <c r="J82" s="156">
        <f ca="1">SUM(J80:J81)</f>
        <v>0</v>
      </c>
      <c r="K82" s="156">
        <f t="shared" ref="K82:AC82" ca="1" si="48">SUM(K80:K81)</f>
        <v>0</v>
      </c>
      <c r="L82" s="156">
        <f t="shared" ca="1" si="48"/>
        <v>0</v>
      </c>
      <c r="M82" s="156">
        <f t="shared" ca="1" si="48"/>
        <v>0</v>
      </c>
      <c r="N82" s="156">
        <f t="shared" ca="1" si="48"/>
        <v>0</v>
      </c>
      <c r="O82" s="156">
        <f t="shared" ca="1" si="48"/>
        <v>0</v>
      </c>
      <c r="P82" s="156">
        <f t="shared" ca="1" si="48"/>
        <v>0</v>
      </c>
      <c r="Q82" s="156">
        <f t="shared" ca="1" si="48"/>
        <v>0</v>
      </c>
      <c r="R82" s="156">
        <f t="shared" ca="1" si="48"/>
        <v>0</v>
      </c>
      <c r="S82" s="156">
        <f t="shared" ca="1" si="48"/>
        <v>0</v>
      </c>
      <c r="T82" s="156">
        <f t="shared" ca="1" si="48"/>
        <v>0</v>
      </c>
      <c r="U82" s="156">
        <f t="shared" ca="1" si="48"/>
        <v>0</v>
      </c>
      <c r="V82" s="156">
        <f t="shared" ca="1" si="48"/>
        <v>0</v>
      </c>
      <c r="W82" s="156">
        <f t="shared" ca="1" si="48"/>
        <v>0</v>
      </c>
      <c r="X82" s="156">
        <f t="shared" ca="1" si="48"/>
        <v>0</v>
      </c>
      <c r="Y82" s="156">
        <f t="shared" ca="1" si="48"/>
        <v>0</v>
      </c>
      <c r="Z82" s="156">
        <f t="shared" ca="1" si="48"/>
        <v>0</v>
      </c>
      <c r="AA82" s="156">
        <f t="shared" ca="1" si="48"/>
        <v>0</v>
      </c>
      <c r="AB82" s="156">
        <f t="shared" ca="1" si="48"/>
        <v>0</v>
      </c>
      <c r="AC82" s="156">
        <f t="shared" ca="1" si="48"/>
        <v>0</v>
      </c>
      <c r="AD82" s="136" t="s">
        <v>122</v>
      </c>
    </row>
    <row r="83" spans="1:30" ht="15" customHeight="1">
      <c r="B83" s="107"/>
    </row>
    <row r="84" spans="1:30" ht="15" customHeight="1">
      <c r="B84" s="107"/>
      <c r="C84" s="130" t="str">
        <f>Workings!C53</f>
        <v>Provisiones Activo</v>
      </c>
      <c r="J84" s="159">
        <f ca="1">Workings!J53</f>
        <v>0</v>
      </c>
      <c r="K84" s="159">
        <f ca="1">Workings!K53</f>
        <v>0</v>
      </c>
      <c r="L84" s="159">
        <f ca="1">Workings!L53</f>
        <v>0</v>
      </c>
      <c r="M84" s="159">
        <f ca="1">Workings!M53</f>
        <v>0</v>
      </c>
      <c r="N84" s="159">
        <f ca="1">Workings!N53</f>
        <v>0</v>
      </c>
      <c r="O84" s="159">
        <f ca="1">Workings!O53</f>
        <v>0</v>
      </c>
      <c r="P84" s="159">
        <f ca="1">Workings!P53</f>
        <v>0</v>
      </c>
      <c r="Q84" s="159">
        <f ca="1">Workings!Q53</f>
        <v>0</v>
      </c>
      <c r="R84" s="159">
        <f ca="1">Workings!R53</f>
        <v>0</v>
      </c>
      <c r="S84" s="159">
        <f ca="1">Workings!S53</f>
        <v>0</v>
      </c>
      <c r="T84" s="159">
        <f ca="1">Workings!T53</f>
        <v>0</v>
      </c>
      <c r="U84" s="159">
        <f ca="1">Workings!U53</f>
        <v>0</v>
      </c>
      <c r="V84" s="159">
        <f ca="1">Workings!V53</f>
        <v>0</v>
      </c>
      <c r="W84" s="159">
        <f ca="1">Workings!W53</f>
        <v>0</v>
      </c>
      <c r="X84" s="159">
        <f ca="1">Workings!X53</f>
        <v>0</v>
      </c>
      <c r="Y84" s="159">
        <f ca="1">Workings!Y53</f>
        <v>0</v>
      </c>
      <c r="Z84" s="159">
        <f ca="1">Workings!Z53</f>
        <v>0</v>
      </c>
      <c r="AA84" s="159">
        <f ca="1">Workings!AA53</f>
        <v>0</v>
      </c>
      <c r="AB84" s="159">
        <f ca="1">Workings!AB53</f>
        <v>0</v>
      </c>
      <c r="AC84" s="159">
        <f ca="1">Workings!AC53</f>
        <v>0</v>
      </c>
      <c r="AD84" s="136" t="s">
        <v>122</v>
      </c>
    </row>
    <row r="85" spans="1:30" ht="15" customHeight="1">
      <c r="B85" s="107"/>
      <c r="D85" s="77"/>
      <c r="E85" s="78" t="s">
        <v>183</v>
      </c>
      <c r="F85" s="185">
        <v>0</v>
      </c>
      <c r="G85" s="78" t="s">
        <v>2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30" ht="15" customHeight="1">
      <c r="B86" s="107" t="s">
        <v>197</v>
      </c>
      <c r="C86" t="str">
        <f>C84</f>
        <v>Provisiones Activo</v>
      </c>
      <c r="D86" s="77"/>
      <c r="E86" s="78"/>
      <c r="F86" s="78" t="s">
        <v>183</v>
      </c>
      <c r="G86" s="78" t="s">
        <v>185</v>
      </c>
      <c r="J86" s="156">
        <f ca="1">SUM(J84:J85)</f>
        <v>0</v>
      </c>
      <c r="K86" s="156">
        <f t="shared" ref="K86:AC86" ca="1" si="49">SUM(K84:K85)</f>
        <v>0</v>
      </c>
      <c r="L86" s="156">
        <f t="shared" ca="1" si="49"/>
        <v>0</v>
      </c>
      <c r="M86" s="156">
        <f t="shared" ca="1" si="49"/>
        <v>0</v>
      </c>
      <c r="N86" s="156">
        <f t="shared" ca="1" si="49"/>
        <v>0</v>
      </c>
      <c r="O86" s="156">
        <f t="shared" ca="1" si="49"/>
        <v>0</v>
      </c>
      <c r="P86" s="156">
        <f t="shared" ca="1" si="49"/>
        <v>0</v>
      </c>
      <c r="Q86" s="156">
        <f t="shared" ca="1" si="49"/>
        <v>0</v>
      </c>
      <c r="R86" s="156">
        <f t="shared" ca="1" si="49"/>
        <v>0</v>
      </c>
      <c r="S86" s="156">
        <f t="shared" ca="1" si="49"/>
        <v>0</v>
      </c>
      <c r="T86" s="156">
        <f t="shared" ca="1" si="49"/>
        <v>0</v>
      </c>
      <c r="U86" s="156">
        <f t="shared" ca="1" si="49"/>
        <v>0</v>
      </c>
      <c r="V86" s="156">
        <f t="shared" ca="1" si="49"/>
        <v>0</v>
      </c>
      <c r="W86" s="156">
        <f t="shared" ca="1" si="49"/>
        <v>0</v>
      </c>
      <c r="X86" s="156">
        <f t="shared" ca="1" si="49"/>
        <v>0</v>
      </c>
      <c r="Y86" s="156">
        <f t="shared" ca="1" si="49"/>
        <v>0</v>
      </c>
      <c r="Z86" s="156">
        <f t="shared" ca="1" si="49"/>
        <v>0</v>
      </c>
      <c r="AA86" s="156">
        <f t="shared" ca="1" si="49"/>
        <v>0</v>
      </c>
      <c r="AB86" s="156">
        <f t="shared" ca="1" si="49"/>
        <v>0</v>
      </c>
      <c r="AC86" s="156">
        <f t="shared" ca="1" si="49"/>
        <v>0</v>
      </c>
    </row>
    <row r="87" spans="1:30" ht="15" customHeight="1">
      <c r="B87" s="107"/>
    </row>
    <row r="88" spans="1:30" ht="15" customHeight="1">
      <c r="B88" s="107"/>
    </row>
    <row r="89" spans="1:30" ht="15" customHeight="1">
      <c r="B89" s="107" t="s">
        <v>197</v>
      </c>
      <c r="C89" s="141" t="str">
        <f>Workings!C54</f>
        <v>Efectivo y otros medios líquidos equivalentes</v>
      </c>
      <c r="D89" s="186"/>
      <c r="E89" s="187"/>
      <c r="F89" s="187"/>
      <c r="G89" s="187" t="str">
        <f>Workings!G54</f>
        <v>€' Mill</v>
      </c>
      <c r="J89" s="204">
        <f t="shared" ref="J89:AC89" ca="1" si="50">J142</f>
        <v>2000</v>
      </c>
      <c r="K89" s="204">
        <f t="shared" ca="1" si="50"/>
        <v>636.30136986301295</v>
      </c>
      <c r="L89" s="204">
        <f t="shared" ca="1" si="50"/>
        <v>1270.0458904109582</v>
      </c>
      <c r="M89" s="204">
        <f t="shared" ca="1" si="50"/>
        <v>1917.4965787671244</v>
      </c>
      <c r="N89" s="204">
        <f t="shared" ca="1" si="50"/>
        <v>2578.8590274486323</v>
      </c>
      <c r="O89" s="204">
        <f t="shared" ca="1" si="50"/>
        <v>3254.3419128603582</v>
      </c>
      <c r="P89" s="204">
        <f t="shared" ca="1" si="50"/>
        <v>0</v>
      </c>
      <c r="Q89" s="204">
        <f t="shared" ca="1" si="50"/>
        <v>0</v>
      </c>
      <c r="R89" s="204">
        <f t="shared" ca="1" si="50"/>
        <v>0</v>
      </c>
      <c r="S89" s="204">
        <f t="shared" ca="1" si="50"/>
        <v>0</v>
      </c>
      <c r="T89" s="204">
        <f t="shared" ca="1" si="50"/>
        <v>0</v>
      </c>
      <c r="U89" s="204">
        <f t="shared" ca="1" si="50"/>
        <v>0</v>
      </c>
      <c r="V89" s="204">
        <f t="shared" ca="1" si="50"/>
        <v>0</v>
      </c>
      <c r="W89" s="204">
        <f t="shared" ca="1" si="50"/>
        <v>0</v>
      </c>
      <c r="X89" s="204">
        <f t="shared" ca="1" si="50"/>
        <v>0</v>
      </c>
      <c r="Y89" s="204">
        <f t="shared" ca="1" si="50"/>
        <v>0</v>
      </c>
      <c r="Z89" s="204">
        <f t="shared" ca="1" si="50"/>
        <v>0</v>
      </c>
      <c r="AA89" s="204">
        <f t="shared" ca="1" si="50"/>
        <v>0</v>
      </c>
      <c r="AB89" s="204">
        <f t="shared" ca="1" si="50"/>
        <v>0</v>
      </c>
      <c r="AC89" s="204">
        <f t="shared" ca="1" si="50"/>
        <v>0</v>
      </c>
      <c r="AD89" s="136" t="s">
        <v>122</v>
      </c>
    </row>
    <row r="91" spans="1:30" ht="15" customHeight="1">
      <c r="A91" s="75"/>
      <c r="B91" s="107"/>
      <c r="D91" s="77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173"/>
    </row>
    <row r="93" spans="1:30" ht="15" customHeight="1">
      <c r="A93" s="75"/>
      <c r="B93" s="107"/>
      <c r="D93" s="77"/>
      <c r="E93" s="78"/>
      <c r="F93" s="78"/>
      <c r="G93" s="78"/>
      <c r="H93" s="78"/>
      <c r="I93" s="78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36"/>
    </row>
    <row r="94" spans="1:30" ht="15" customHeight="1">
      <c r="A94" s="75"/>
      <c r="B94" s="107" t="str">
        <f>Workings!$B$57</f>
        <v>TOTAL ACTIVO</v>
      </c>
      <c r="C94" s="124"/>
      <c r="D94" s="43"/>
      <c r="E94" s="75"/>
      <c r="F94" s="75" t="s">
        <v>183</v>
      </c>
      <c r="G94" s="75" t="s">
        <v>185</v>
      </c>
      <c r="H94" s="75"/>
      <c r="I94" s="75"/>
      <c r="J94" s="157">
        <f ca="1">IF(J7+J8=1,SUMIF($B$51:$B$90,"A",J51:J90),0)</f>
        <v>10000</v>
      </c>
      <c r="K94" s="157">
        <f t="shared" ref="K94:AC94" ca="1" si="51">IF(K7+K8=1,SUMIF($B$51:$B$90,"A",K51:K90),0)</f>
        <v>11130.821917808218</v>
      </c>
      <c r="L94" s="157">
        <f t="shared" ca="1" si="51"/>
        <v>11501.984246575341</v>
      </c>
      <c r="M94" s="157">
        <f t="shared" ca="1" si="51"/>
        <v>11882.914010273975</v>
      </c>
      <c r="N94" s="157">
        <f t="shared" ca="1" si="51"/>
        <v>12273.757720428084</v>
      </c>
      <c r="O94" s="157">
        <f t="shared" ca="1" si="51"/>
        <v>12674.664086234501</v>
      </c>
      <c r="P94" s="157">
        <f t="shared" si="51"/>
        <v>0</v>
      </c>
      <c r="Q94" s="157">
        <f t="shared" si="51"/>
        <v>0</v>
      </c>
      <c r="R94" s="157">
        <f t="shared" si="51"/>
        <v>0</v>
      </c>
      <c r="S94" s="157">
        <f t="shared" si="51"/>
        <v>0</v>
      </c>
      <c r="T94" s="157">
        <f t="shared" si="51"/>
        <v>0</v>
      </c>
      <c r="U94" s="157">
        <f t="shared" si="51"/>
        <v>0</v>
      </c>
      <c r="V94" s="157">
        <f t="shared" si="51"/>
        <v>0</v>
      </c>
      <c r="W94" s="157">
        <f t="shared" si="51"/>
        <v>0</v>
      </c>
      <c r="X94" s="157">
        <f t="shared" si="51"/>
        <v>0</v>
      </c>
      <c r="Y94" s="157">
        <f t="shared" si="51"/>
        <v>0</v>
      </c>
      <c r="Z94" s="157">
        <f t="shared" si="51"/>
        <v>0</v>
      </c>
      <c r="AA94" s="157">
        <f t="shared" si="51"/>
        <v>0</v>
      </c>
      <c r="AB94" s="157">
        <f t="shared" si="51"/>
        <v>0</v>
      </c>
      <c r="AC94" s="157">
        <f t="shared" si="51"/>
        <v>0</v>
      </c>
      <c r="AD94" s="136"/>
    </row>
    <row r="95" spans="1:30" ht="15" customHeight="1">
      <c r="A95" s="75"/>
      <c r="B95" s="107"/>
      <c r="D95" s="77"/>
      <c r="E95" s="78"/>
      <c r="F95" s="78"/>
      <c r="G95" s="78"/>
      <c r="H95" s="78"/>
      <c r="I95" s="78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36"/>
    </row>
    <row r="96" spans="1:30" ht="15" customHeight="1">
      <c r="A96" s="75" t="str">
        <f>Workings!A59</f>
        <v>PASIVO BALANCE</v>
      </c>
      <c r="B96" s="107"/>
      <c r="D96" s="77"/>
      <c r="E96" s="78"/>
      <c r="F96" s="78"/>
      <c r="G96" s="78"/>
      <c r="H96" s="78"/>
      <c r="I96" s="78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36"/>
    </row>
    <row r="97" spans="1:30" ht="15" customHeight="1">
      <c r="A97" s="75"/>
      <c r="B97" s="107"/>
      <c r="D97" s="77"/>
      <c r="E97" s="78"/>
      <c r="F97" s="78"/>
      <c r="G97" s="78"/>
      <c r="H97" s="78"/>
      <c r="I97" s="78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36"/>
    </row>
    <row r="98" spans="1:30" ht="15" customHeight="1">
      <c r="C98" s="159" t="str">
        <f>Workings!C60</f>
        <v>Capital</v>
      </c>
      <c r="D98" s="159"/>
      <c r="E98" s="159"/>
      <c r="F98" s="159"/>
      <c r="G98" s="159" t="str">
        <f>Workings!G60</f>
        <v>€' Mill</v>
      </c>
      <c r="H98" s="159"/>
      <c r="I98" s="159"/>
      <c r="J98" s="159">
        <f ca="1">Workings!J60</f>
        <v>5000</v>
      </c>
      <c r="K98" s="159">
        <f ca="1">Workings!K60</f>
        <v>0</v>
      </c>
      <c r="L98" s="159">
        <f ca="1">Workings!L60</f>
        <v>0</v>
      </c>
      <c r="M98" s="159">
        <f ca="1">Workings!M60</f>
        <v>0</v>
      </c>
      <c r="N98" s="159">
        <f ca="1">Workings!N60</f>
        <v>0</v>
      </c>
      <c r="O98" s="159">
        <f ca="1">Workings!O60</f>
        <v>0</v>
      </c>
      <c r="P98" s="159">
        <f ca="1">Workings!P60</f>
        <v>0</v>
      </c>
      <c r="Q98" s="159">
        <f ca="1">Workings!Q60</f>
        <v>0</v>
      </c>
      <c r="R98" s="159">
        <f ca="1">Workings!R60</f>
        <v>0</v>
      </c>
      <c r="S98" s="159">
        <f ca="1">Workings!S60</f>
        <v>0</v>
      </c>
      <c r="T98" s="159">
        <f ca="1">Workings!T60</f>
        <v>0</v>
      </c>
      <c r="U98" s="159">
        <f ca="1">Workings!U60</f>
        <v>0</v>
      </c>
      <c r="V98" s="159">
        <f ca="1">Workings!V60</f>
        <v>0</v>
      </c>
      <c r="W98" s="159">
        <f ca="1">Workings!W60</f>
        <v>0</v>
      </c>
      <c r="X98" s="159">
        <f ca="1">Workings!X60</f>
        <v>0</v>
      </c>
      <c r="Y98" s="159">
        <f ca="1">Workings!Y60</f>
        <v>0</v>
      </c>
      <c r="Z98" s="159">
        <f ca="1">Workings!Z60</f>
        <v>0</v>
      </c>
      <c r="AA98" s="159">
        <f ca="1">Workings!AA60</f>
        <v>0</v>
      </c>
      <c r="AB98" s="159">
        <f ca="1">Workings!AB60</f>
        <v>0</v>
      </c>
      <c r="AC98" s="159">
        <f ca="1">Workings!AC60</f>
        <v>0</v>
      </c>
      <c r="AD98" s="136" t="s">
        <v>122</v>
      </c>
    </row>
    <row r="99" spans="1:30" ht="15" customHeight="1">
      <c r="C99" t="s">
        <v>186</v>
      </c>
      <c r="G99" s="78" t="s">
        <v>185</v>
      </c>
      <c r="J99" s="156">
        <f t="shared" ref="J99:AC99" si="52">IF(J8=1,J48,0)</f>
        <v>0</v>
      </c>
      <c r="K99" s="156">
        <f t="shared" ca="1" si="52"/>
        <v>350</v>
      </c>
      <c r="L99" s="156">
        <f t="shared" ca="1" si="52"/>
        <v>359.45000000000005</v>
      </c>
      <c r="M99" s="156">
        <f t="shared" ca="1" si="52"/>
        <v>369.04174999999992</v>
      </c>
      <c r="N99" s="156">
        <f t="shared" ca="1" si="52"/>
        <v>378.77737624999986</v>
      </c>
      <c r="O99" s="156">
        <f t="shared" ca="1" si="52"/>
        <v>388.65903689374977</v>
      </c>
      <c r="P99" s="156">
        <f t="shared" si="52"/>
        <v>0</v>
      </c>
      <c r="Q99" s="156">
        <f t="shared" si="52"/>
        <v>0</v>
      </c>
      <c r="R99" s="156">
        <f t="shared" si="52"/>
        <v>0</v>
      </c>
      <c r="S99" s="156">
        <f t="shared" si="52"/>
        <v>0</v>
      </c>
      <c r="T99" s="156">
        <f t="shared" si="52"/>
        <v>0</v>
      </c>
      <c r="U99" s="156">
        <f t="shared" si="52"/>
        <v>0</v>
      </c>
      <c r="V99" s="156">
        <f t="shared" si="52"/>
        <v>0</v>
      </c>
      <c r="W99" s="156">
        <f t="shared" si="52"/>
        <v>0</v>
      </c>
      <c r="X99" s="156">
        <f t="shared" si="52"/>
        <v>0</v>
      </c>
      <c r="Y99" s="156">
        <f t="shared" si="52"/>
        <v>0</v>
      </c>
      <c r="Z99" s="156">
        <f t="shared" si="52"/>
        <v>0</v>
      </c>
      <c r="AA99" s="156">
        <f t="shared" si="52"/>
        <v>0</v>
      </c>
      <c r="AB99" s="156">
        <f t="shared" si="52"/>
        <v>0</v>
      </c>
      <c r="AC99" s="156">
        <f t="shared" si="52"/>
        <v>0</v>
      </c>
      <c r="AD99" s="136" t="s">
        <v>122</v>
      </c>
    </row>
    <row r="100" spans="1:30" ht="15" customHeight="1">
      <c r="A100" s="75"/>
      <c r="B100" s="107" t="s">
        <v>199</v>
      </c>
      <c r="C100" t="s">
        <v>198</v>
      </c>
      <c r="D100" s="77"/>
      <c r="E100" s="78"/>
      <c r="F100" s="78" t="s">
        <v>183</v>
      </c>
      <c r="G100" s="78" t="s">
        <v>185</v>
      </c>
      <c r="H100" s="78"/>
      <c r="I100" s="205"/>
      <c r="J100" s="156">
        <f t="shared" ref="J100:AC100" ca="1" si="53">IF(J8=1,I100+J98+J99,J98)</f>
        <v>5000</v>
      </c>
      <c r="K100" s="156">
        <f t="shared" ca="1" si="53"/>
        <v>5350</v>
      </c>
      <c r="L100" s="156">
        <f t="shared" ca="1" si="53"/>
        <v>5709.45</v>
      </c>
      <c r="M100" s="156">
        <f t="shared" ca="1" si="53"/>
        <v>6078.4917500000001</v>
      </c>
      <c r="N100" s="156">
        <f t="shared" ca="1" si="53"/>
        <v>6457.2691262500002</v>
      </c>
      <c r="O100" s="156">
        <f t="shared" ca="1" si="53"/>
        <v>6845.9281631437498</v>
      </c>
      <c r="P100" s="156">
        <f t="shared" ca="1" si="53"/>
        <v>0</v>
      </c>
      <c r="Q100" s="156">
        <f t="shared" ca="1" si="53"/>
        <v>0</v>
      </c>
      <c r="R100" s="156">
        <f t="shared" ca="1" si="53"/>
        <v>0</v>
      </c>
      <c r="S100" s="156">
        <f t="shared" ca="1" si="53"/>
        <v>0</v>
      </c>
      <c r="T100" s="156">
        <f t="shared" ca="1" si="53"/>
        <v>0</v>
      </c>
      <c r="U100" s="156">
        <f t="shared" ca="1" si="53"/>
        <v>0</v>
      </c>
      <c r="V100" s="156">
        <f t="shared" ca="1" si="53"/>
        <v>0</v>
      </c>
      <c r="W100" s="156">
        <f t="shared" ca="1" si="53"/>
        <v>0</v>
      </c>
      <c r="X100" s="156">
        <f t="shared" ca="1" si="53"/>
        <v>0</v>
      </c>
      <c r="Y100" s="156">
        <f t="shared" ca="1" si="53"/>
        <v>0</v>
      </c>
      <c r="Z100" s="156">
        <f t="shared" ca="1" si="53"/>
        <v>0</v>
      </c>
      <c r="AA100" s="156">
        <f t="shared" ca="1" si="53"/>
        <v>0</v>
      </c>
      <c r="AB100" s="156">
        <f t="shared" ca="1" si="53"/>
        <v>0</v>
      </c>
      <c r="AC100" s="156">
        <f t="shared" ca="1" si="53"/>
        <v>0</v>
      </c>
      <c r="AD100" s="136"/>
    </row>
    <row r="101" spans="1:30" ht="15" customHeight="1">
      <c r="A101" s="75"/>
      <c r="B101" s="107"/>
      <c r="D101" s="77"/>
      <c r="E101" s="78"/>
      <c r="F101" s="78"/>
      <c r="G101" s="78"/>
      <c r="H101" s="78"/>
      <c r="I101" s="78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36"/>
    </row>
    <row r="102" spans="1:30" ht="15" customHeight="1">
      <c r="C102" s="159" t="str">
        <f>Workings!C66</f>
        <v>Deuda LP</v>
      </c>
      <c r="D102" s="159"/>
      <c r="E102" s="159"/>
      <c r="F102" s="159"/>
      <c r="G102" s="159" t="str">
        <f>Workings!G66</f>
        <v>€' Mill</v>
      </c>
      <c r="H102" s="159"/>
      <c r="I102" s="159"/>
      <c r="J102" s="159">
        <f ca="1">Workings!J66</f>
        <v>5000</v>
      </c>
      <c r="K102" s="159">
        <f ca="1">Workings!K66</f>
        <v>0</v>
      </c>
      <c r="L102" s="159">
        <f ca="1">Workings!L66</f>
        <v>0</v>
      </c>
      <c r="M102" s="159">
        <f ca="1">Workings!M66</f>
        <v>0</v>
      </c>
      <c r="N102" s="159">
        <f ca="1">Workings!N66</f>
        <v>0</v>
      </c>
      <c r="O102" s="159">
        <f ca="1">Workings!O66</f>
        <v>0</v>
      </c>
      <c r="P102" s="159">
        <f ca="1">Workings!P66</f>
        <v>0</v>
      </c>
      <c r="Q102" s="159">
        <f ca="1">Workings!Q66</f>
        <v>0</v>
      </c>
      <c r="R102" s="159">
        <f ca="1">Workings!R66</f>
        <v>0</v>
      </c>
      <c r="S102" s="159">
        <f ca="1">Workings!S66</f>
        <v>0</v>
      </c>
      <c r="T102" s="159">
        <f ca="1">Workings!T66</f>
        <v>0</v>
      </c>
      <c r="U102" s="159">
        <f ca="1">Workings!U66</f>
        <v>0</v>
      </c>
      <c r="V102" s="159">
        <f ca="1">Workings!V66</f>
        <v>0</v>
      </c>
      <c r="W102" s="159">
        <f ca="1">Workings!W66</f>
        <v>0</v>
      </c>
      <c r="X102" s="159">
        <f ca="1">Workings!X66</f>
        <v>0</v>
      </c>
      <c r="Y102" s="159">
        <f ca="1">Workings!Y66</f>
        <v>0</v>
      </c>
      <c r="Z102" s="159">
        <f ca="1">Workings!Z66</f>
        <v>0</v>
      </c>
      <c r="AA102" s="159">
        <f ca="1">Workings!AA66</f>
        <v>0</v>
      </c>
      <c r="AB102" s="159">
        <f ca="1">Workings!AB66</f>
        <v>0</v>
      </c>
      <c r="AC102" s="159">
        <f ca="1">Workings!AC66</f>
        <v>0</v>
      </c>
      <c r="AD102" s="136" t="s">
        <v>122</v>
      </c>
    </row>
    <row r="103" spans="1:30" ht="15" customHeight="1">
      <c r="D103" s="77"/>
      <c r="E103" s="78" t="s">
        <v>183</v>
      </c>
      <c r="F103" s="197">
        <f>Time_hipotesis!F62</f>
        <v>5000</v>
      </c>
      <c r="G103" s="159" t="str">
        <f>Workings!G67</f>
        <v>€' Mill</v>
      </c>
      <c r="H103" s="78" t="s">
        <v>184</v>
      </c>
      <c r="J103" s="156">
        <f t="shared" ref="J103:AC103" si="54">IF(J8=1,$F$103,0)</f>
        <v>0</v>
      </c>
      <c r="K103" s="156">
        <f t="shared" si="54"/>
        <v>5000</v>
      </c>
      <c r="L103" s="156">
        <f t="shared" si="54"/>
        <v>5000</v>
      </c>
      <c r="M103" s="156">
        <f t="shared" si="54"/>
        <v>5000</v>
      </c>
      <c r="N103" s="156">
        <f t="shared" si="54"/>
        <v>5000</v>
      </c>
      <c r="O103" s="156">
        <f t="shared" si="54"/>
        <v>5000</v>
      </c>
      <c r="P103" s="156">
        <f t="shared" si="54"/>
        <v>0</v>
      </c>
      <c r="Q103" s="156">
        <f t="shared" si="54"/>
        <v>0</v>
      </c>
      <c r="R103" s="156">
        <f t="shared" si="54"/>
        <v>0</v>
      </c>
      <c r="S103" s="156">
        <f t="shared" si="54"/>
        <v>0</v>
      </c>
      <c r="T103" s="156">
        <f t="shared" si="54"/>
        <v>0</v>
      </c>
      <c r="U103" s="156">
        <f t="shared" si="54"/>
        <v>0</v>
      </c>
      <c r="V103" s="156">
        <f t="shared" si="54"/>
        <v>0</v>
      </c>
      <c r="W103" s="156">
        <f t="shared" si="54"/>
        <v>0</v>
      </c>
      <c r="X103" s="156">
        <f t="shared" si="54"/>
        <v>0</v>
      </c>
      <c r="Y103" s="156">
        <f t="shared" si="54"/>
        <v>0</v>
      </c>
      <c r="Z103" s="156">
        <f t="shared" si="54"/>
        <v>0</v>
      </c>
      <c r="AA103" s="156">
        <f t="shared" si="54"/>
        <v>0</v>
      </c>
      <c r="AB103" s="156">
        <f t="shared" si="54"/>
        <v>0</v>
      </c>
      <c r="AC103" s="156">
        <f t="shared" si="54"/>
        <v>0</v>
      </c>
      <c r="AD103" s="136" t="s">
        <v>122</v>
      </c>
    </row>
    <row r="104" spans="1:30" ht="15" customHeight="1">
      <c r="B104" s="107" t="s">
        <v>199</v>
      </c>
      <c r="C104" t="str">
        <f>C102</f>
        <v>Deuda LP</v>
      </c>
      <c r="D104" s="77"/>
      <c r="E104" s="78"/>
      <c r="F104" s="78" t="s">
        <v>183</v>
      </c>
      <c r="G104" s="78" t="s">
        <v>185</v>
      </c>
      <c r="H104" s="78"/>
      <c r="J104" s="156">
        <f ca="1">SUM(J102:J103)</f>
        <v>5000</v>
      </c>
      <c r="K104" s="156">
        <f t="shared" ref="K104:AC104" ca="1" si="55">SUM(K102:K103)</f>
        <v>5000</v>
      </c>
      <c r="L104" s="156">
        <f t="shared" ca="1" si="55"/>
        <v>5000</v>
      </c>
      <c r="M104" s="156">
        <f t="shared" ca="1" si="55"/>
        <v>5000</v>
      </c>
      <c r="N104" s="156">
        <f t="shared" ca="1" si="55"/>
        <v>5000</v>
      </c>
      <c r="O104" s="156">
        <f t="shared" ca="1" si="55"/>
        <v>5000</v>
      </c>
      <c r="P104" s="156">
        <f t="shared" ca="1" si="55"/>
        <v>0</v>
      </c>
      <c r="Q104" s="156">
        <f t="shared" ca="1" si="55"/>
        <v>0</v>
      </c>
      <c r="R104" s="156">
        <f t="shared" ca="1" si="55"/>
        <v>0</v>
      </c>
      <c r="S104" s="156">
        <f t="shared" ca="1" si="55"/>
        <v>0</v>
      </c>
      <c r="T104" s="156">
        <f t="shared" ca="1" si="55"/>
        <v>0</v>
      </c>
      <c r="U104" s="156">
        <f t="shared" ca="1" si="55"/>
        <v>0</v>
      </c>
      <c r="V104" s="156">
        <f t="shared" ca="1" si="55"/>
        <v>0</v>
      </c>
      <c r="W104" s="156">
        <f t="shared" ca="1" si="55"/>
        <v>0</v>
      </c>
      <c r="X104" s="156">
        <f t="shared" ca="1" si="55"/>
        <v>0</v>
      </c>
      <c r="Y104" s="156">
        <f t="shared" ca="1" si="55"/>
        <v>0</v>
      </c>
      <c r="Z104" s="156">
        <f t="shared" ca="1" si="55"/>
        <v>0</v>
      </c>
      <c r="AA104" s="156">
        <f t="shared" ca="1" si="55"/>
        <v>0</v>
      </c>
      <c r="AB104" s="156">
        <f t="shared" ca="1" si="55"/>
        <v>0</v>
      </c>
      <c r="AC104" s="156">
        <f t="shared" ca="1" si="55"/>
        <v>0</v>
      </c>
      <c r="AD104" s="136" t="s">
        <v>122</v>
      </c>
    </row>
    <row r="105" spans="1:30" ht="15" customHeight="1">
      <c r="A105" s="75"/>
      <c r="B105" s="107"/>
      <c r="D105" s="77"/>
      <c r="E105" s="78"/>
      <c r="F105" s="78"/>
      <c r="G105" s="78"/>
      <c r="H105" s="78"/>
      <c r="I105" s="78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36"/>
    </row>
    <row r="106" spans="1:30" ht="15" customHeight="1">
      <c r="C106" s="130" t="str">
        <f>Workings!C67</f>
        <v>Provisiones Pasivo</v>
      </c>
      <c r="D106" s="1"/>
      <c r="E106" s="4"/>
      <c r="F106" s="4"/>
      <c r="G106" s="4" t="str">
        <f>Workings!G67</f>
        <v>€' Mill</v>
      </c>
      <c r="H106" s="4"/>
      <c r="I106" s="4"/>
      <c r="J106" s="159">
        <f ca="1">Workings!J67</f>
        <v>0</v>
      </c>
      <c r="K106" s="159">
        <f ca="1">Workings!K67</f>
        <v>0</v>
      </c>
      <c r="L106" s="159">
        <f ca="1">Workings!L67</f>
        <v>0</v>
      </c>
      <c r="M106" s="159">
        <f ca="1">Workings!M67</f>
        <v>0</v>
      </c>
      <c r="N106" s="159">
        <f ca="1">Workings!N67</f>
        <v>0</v>
      </c>
      <c r="O106" s="159">
        <f ca="1">Workings!O67</f>
        <v>0</v>
      </c>
      <c r="P106" s="159">
        <f ca="1">Workings!P67</f>
        <v>0</v>
      </c>
      <c r="Q106" s="159">
        <f ca="1">Workings!Q67</f>
        <v>0</v>
      </c>
      <c r="R106" s="159">
        <f ca="1">Workings!R67</f>
        <v>0</v>
      </c>
      <c r="S106" s="159">
        <f ca="1">Workings!S67</f>
        <v>0</v>
      </c>
      <c r="T106" s="159">
        <f ca="1">Workings!T67</f>
        <v>0</v>
      </c>
      <c r="U106" s="159">
        <f ca="1">Workings!U67</f>
        <v>0</v>
      </c>
      <c r="V106" s="159">
        <f ca="1">Workings!V67</f>
        <v>0</v>
      </c>
      <c r="W106" s="159">
        <f ca="1">Workings!W67</f>
        <v>0</v>
      </c>
      <c r="X106" s="159">
        <f ca="1">Workings!X67</f>
        <v>0</v>
      </c>
      <c r="Y106" s="159">
        <f ca="1">Workings!Y67</f>
        <v>0</v>
      </c>
      <c r="Z106" s="159">
        <f ca="1">Workings!Z67</f>
        <v>0</v>
      </c>
      <c r="AA106" s="159">
        <f ca="1">Workings!AA67</f>
        <v>0</v>
      </c>
      <c r="AB106" s="159">
        <f ca="1">Workings!AB67</f>
        <v>0</v>
      </c>
      <c r="AC106" s="159">
        <f ca="1">Workings!AC67</f>
        <v>0</v>
      </c>
      <c r="AD106" s="136" t="s">
        <v>122</v>
      </c>
    </row>
    <row r="107" spans="1:30" ht="15" customHeight="1">
      <c r="D107" s="77"/>
      <c r="E107" s="78" t="s">
        <v>183</v>
      </c>
      <c r="F107" s="185"/>
      <c r="G107" s="78" t="s">
        <v>2</v>
      </c>
      <c r="H107" s="78" t="s">
        <v>182</v>
      </c>
      <c r="I107" s="78"/>
      <c r="J107" s="156">
        <f t="shared" ref="J107:AC107" si="56">IF(J8=1,J$13*$F$107,0)</f>
        <v>0</v>
      </c>
      <c r="K107" s="156">
        <f t="shared" si="56"/>
        <v>0</v>
      </c>
      <c r="L107" s="156">
        <f t="shared" si="56"/>
        <v>0</v>
      </c>
      <c r="M107" s="156">
        <f t="shared" si="56"/>
        <v>0</v>
      </c>
      <c r="N107" s="156">
        <f t="shared" si="56"/>
        <v>0</v>
      </c>
      <c r="O107" s="156">
        <f t="shared" si="56"/>
        <v>0</v>
      </c>
      <c r="P107" s="156">
        <f t="shared" si="56"/>
        <v>0</v>
      </c>
      <c r="Q107" s="156">
        <f t="shared" si="56"/>
        <v>0</v>
      </c>
      <c r="R107" s="156">
        <f t="shared" si="56"/>
        <v>0</v>
      </c>
      <c r="S107" s="156">
        <f t="shared" si="56"/>
        <v>0</v>
      </c>
      <c r="T107" s="156">
        <f t="shared" si="56"/>
        <v>0</v>
      </c>
      <c r="U107" s="156">
        <f t="shared" si="56"/>
        <v>0</v>
      </c>
      <c r="V107" s="156">
        <f t="shared" si="56"/>
        <v>0</v>
      </c>
      <c r="W107" s="156">
        <f t="shared" si="56"/>
        <v>0</v>
      </c>
      <c r="X107" s="156">
        <f t="shared" si="56"/>
        <v>0</v>
      </c>
      <c r="Y107" s="156">
        <f t="shared" si="56"/>
        <v>0</v>
      </c>
      <c r="Z107" s="156">
        <f t="shared" si="56"/>
        <v>0</v>
      </c>
      <c r="AA107" s="156">
        <f t="shared" si="56"/>
        <v>0</v>
      </c>
      <c r="AB107" s="156">
        <f t="shared" si="56"/>
        <v>0</v>
      </c>
      <c r="AC107" s="156">
        <f t="shared" si="56"/>
        <v>0</v>
      </c>
      <c r="AD107" s="136" t="s">
        <v>122</v>
      </c>
    </row>
    <row r="108" spans="1:30" ht="15" customHeight="1">
      <c r="B108" s="107" t="s">
        <v>199</v>
      </c>
      <c r="C108" t="str">
        <f>C106</f>
        <v>Provisiones Pasivo</v>
      </c>
      <c r="D108" s="77"/>
      <c r="E108" s="78"/>
      <c r="F108" s="78" t="s">
        <v>183</v>
      </c>
      <c r="G108" s="78" t="s">
        <v>185</v>
      </c>
      <c r="H108" s="78"/>
      <c r="I108" s="78"/>
      <c r="J108" s="156">
        <f ca="1">SUM(J106:J107)</f>
        <v>0</v>
      </c>
      <c r="K108" s="156">
        <f t="shared" ref="K108:AC108" ca="1" si="57">SUM(K106:K107)</f>
        <v>0</v>
      </c>
      <c r="L108" s="156">
        <f t="shared" ca="1" si="57"/>
        <v>0</v>
      </c>
      <c r="M108" s="156">
        <f t="shared" ca="1" si="57"/>
        <v>0</v>
      </c>
      <c r="N108" s="156">
        <f t="shared" ca="1" si="57"/>
        <v>0</v>
      </c>
      <c r="O108" s="156">
        <f t="shared" ca="1" si="57"/>
        <v>0</v>
      </c>
      <c r="P108" s="156">
        <f t="shared" ca="1" si="57"/>
        <v>0</v>
      </c>
      <c r="Q108" s="156">
        <f t="shared" ca="1" si="57"/>
        <v>0</v>
      </c>
      <c r="R108" s="156">
        <f t="shared" ca="1" si="57"/>
        <v>0</v>
      </c>
      <c r="S108" s="156">
        <f t="shared" ca="1" si="57"/>
        <v>0</v>
      </c>
      <c r="T108" s="156">
        <f t="shared" ca="1" si="57"/>
        <v>0</v>
      </c>
      <c r="U108" s="156">
        <f t="shared" ca="1" si="57"/>
        <v>0</v>
      </c>
      <c r="V108" s="156">
        <f t="shared" ca="1" si="57"/>
        <v>0</v>
      </c>
      <c r="W108" s="156">
        <f t="shared" ca="1" si="57"/>
        <v>0</v>
      </c>
      <c r="X108" s="156">
        <f t="shared" ca="1" si="57"/>
        <v>0</v>
      </c>
      <c r="Y108" s="156">
        <f t="shared" ca="1" si="57"/>
        <v>0</v>
      </c>
      <c r="Z108" s="156">
        <f t="shared" ca="1" si="57"/>
        <v>0</v>
      </c>
      <c r="AA108" s="156">
        <f t="shared" ca="1" si="57"/>
        <v>0</v>
      </c>
      <c r="AB108" s="156">
        <f t="shared" ca="1" si="57"/>
        <v>0</v>
      </c>
      <c r="AC108" s="156">
        <f t="shared" ca="1" si="57"/>
        <v>0</v>
      </c>
      <c r="AD108" s="136" t="s">
        <v>122</v>
      </c>
    </row>
    <row r="109" spans="1:30" ht="15" customHeight="1">
      <c r="A109" s="75"/>
      <c r="B109" s="107"/>
      <c r="D109" s="77"/>
      <c r="E109" s="78"/>
      <c r="F109" s="78"/>
      <c r="G109" s="78"/>
      <c r="H109" s="78"/>
      <c r="I109" s="78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36"/>
    </row>
    <row r="110" spans="1:30" ht="15" customHeight="1">
      <c r="C110" s="159" t="str">
        <f>Workings!C68</f>
        <v>Otros pasivos no corrientes</v>
      </c>
      <c r="D110" s="159"/>
      <c r="E110" s="159"/>
      <c r="F110" s="159"/>
      <c r="G110" s="159" t="str">
        <f>Workings!G68</f>
        <v>€' Mill</v>
      </c>
      <c r="H110" s="159"/>
      <c r="I110" s="159"/>
      <c r="J110" s="159">
        <f ca="1">Workings!J68</f>
        <v>0</v>
      </c>
      <c r="K110" s="159">
        <f ca="1">Workings!K68</f>
        <v>0</v>
      </c>
      <c r="L110" s="159">
        <f ca="1">Workings!L68</f>
        <v>0</v>
      </c>
      <c r="M110" s="159">
        <f ca="1">Workings!M68</f>
        <v>0</v>
      </c>
      <c r="N110" s="159">
        <f ca="1">Workings!N68</f>
        <v>0</v>
      </c>
      <c r="O110" s="159">
        <f ca="1">Workings!O68</f>
        <v>0</v>
      </c>
      <c r="P110" s="159">
        <f ca="1">Workings!P68</f>
        <v>0</v>
      </c>
      <c r="Q110" s="159">
        <f ca="1">Workings!Q68</f>
        <v>0</v>
      </c>
      <c r="R110" s="159">
        <f ca="1">Workings!R68</f>
        <v>0</v>
      </c>
      <c r="S110" s="159">
        <f ca="1">Workings!S68</f>
        <v>0</v>
      </c>
      <c r="T110" s="159">
        <f ca="1">Workings!T68</f>
        <v>0</v>
      </c>
      <c r="U110" s="159">
        <f ca="1">Workings!U68</f>
        <v>0</v>
      </c>
      <c r="V110" s="159">
        <f ca="1">Workings!V68</f>
        <v>0</v>
      </c>
      <c r="W110" s="159">
        <f ca="1">Workings!W68</f>
        <v>0</v>
      </c>
      <c r="X110" s="159">
        <f ca="1">Workings!X68</f>
        <v>0</v>
      </c>
      <c r="Y110" s="159">
        <f ca="1">Workings!Y68</f>
        <v>0</v>
      </c>
      <c r="Z110" s="159">
        <f ca="1">Workings!Z68</f>
        <v>0</v>
      </c>
      <c r="AA110" s="159">
        <f ca="1">Workings!AA68</f>
        <v>0</v>
      </c>
      <c r="AB110" s="159">
        <f ca="1">Workings!AB68</f>
        <v>0</v>
      </c>
      <c r="AC110" s="159">
        <f ca="1">Workings!AC68</f>
        <v>0</v>
      </c>
      <c r="AD110" s="136" t="s">
        <v>122</v>
      </c>
    </row>
    <row r="111" spans="1:30" ht="15" customHeight="1">
      <c r="D111" s="77"/>
      <c r="E111" s="78" t="s">
        <v>183</v>
      </c>
      <c r="F111" s="185"/>
      <c r="G111" s="78" t="s">
        <v>2</v>
      </c>
      <c r="H111" s="78" t="s">
        <v>182</v>
      </c>
      <c r="I111" s="78"/>
      <c r="J111" s="156">
        <f t="shared" ref="J111:AC111" si="58">IF(J8=1,J$13*$F$111,0)</f>
        <v>0</v>
      </c>
      <c r="K111" s="156">
        <f t="shared" si="58"/>
        <v>0</v>
      </c>
      <c r="L111" s="156">
        <f t="shared" si="58"/>
        <v>0</v>
      </c>
      <c r="M111" s="156">
        <f t="shared" si="58"/>
        <v>0</v>
      </c>
      <c r="N111" s="156">
        <f t="shared" si="58"/>
        <v>0</v>
      </c>
      <c r="O111" s="156">
        <f t="shared" si="58"/>
        <v>0</v>
      </c>
      <c r="P111" s="156">
        <f t="shared" si="58"/>
        <v>0</v>
      </c>
      <c r="Q111" s="156">
        <f t="shared" si="58"/>
        <v>0</v>
      </c>
      <c r="R111" s="156">
        <f t="shared" si="58"/>
        <v>0</v>
      </c>
      <c r="S111" s="156">
        <f t="shared" si="58"/>
        <v>0</v>
      </c>
      <c r="T111" s="156">
        <f t="shared" si="58"/>
        <v>0</v>
      </c>
      <c r="U111" s="156">
        <f t="shared" si="58"/>
        <v>0</v>
      </c>
      <c r="V111" s="156">
        <f t="shared" si="58"/>
        <v>0</v>
      </c>
      <c r="W111" s="156">
        <f t="shared" si="58"/>
        <v>0</v>
      </c>
      <c r="X111" s="156">
        <f t="shared" si="58"/>
        <v>0</v>
      </c>
      <c r="Y111" s="156">
        <f t="shared" si="58"/>
        <v>0</v>
      </c>
      <c r="Z111" s="156">
        <f t="shared" si="58"/>
        <v>0</v>
      </c>
      <c r="AA111" s="156">
        <f t="shared" si="58"/>
        <v>0</v>
      </c>
      <c r="AB111" s="156">
        <f t="shared" si="58"/>
        <v>0</v>
      </c>
      <c r="AC111" s="156">
        <f t="shared" si="58"/>
        <v>0</v>
      </c>
      <c r="AD111" s="136" t="s">
        <v>122</v>
      </c>
    </row>
    <row r="112" spans="1:30" ht="15" customHeight="1">
      <c r="B112" s="107" t="s">
        <v>199</v>
      </c>
      <c r="C112" t="str">
        <f>C110</f>
        <v>Otros pasivos no corrientes</v>
      </c>
      <c r="D112" s="77"/>
      <c r="E112" s="78"/>
      <c r="F112" s="78" t="s">
        <v>183</v>
      </c>
      <c r="G112" s="78" t="s">
        <v>185</v>
      </c>
      <c r="H112" s="78"/>
      <c r="I112" s="78"/>
      <c r="J112" s="156">
        <f ca="1">SUM(J110:J111)</f>
        <v>0</v>
      </c>
      <c r="K112" s="156">
        <f t="shared" ref="K112:AC112" ca="1" si="59">SUM(K110:K111)</f>
        <v>0</v>
      </c>
      <c r="L112" s="156">
        <f t="shared" ca="1" si="59"/>
        <v>0</v>
      </c>
      <c r="M112" s="156">
        <f t="shared" ca="1" si="59"/>
        <v>0</v>
      </c>
      <c r="N112" s="156">
        <f t="shared" ca="1" si="59"/>
        <v>0</v>
      </c>
      <c r="O112" s="156">
        <f t="shared" ca="1" si="59"/>
        <v>0</v>
      </c>
      <c r="P112" s="156">
        <f t="shared" ca="1" si="59"/>
        <v>0</v>
      </c>
      <c r="Q112" s="156">
        <f t="shared" ca="1" si="59"/>
        <v>0</v>
      </c>
      <c r="R112" s="156">
        <f t="shared" ca="1" si="59"/>
        <v>0</v>
      </c>
      <c r="S112" s="156">
        <f t="shared" ca="1" si="59"/>
        <v>0</v>
      </c>
      <c r="T112" s="156">
        <f t="shared" ca="1" si="59"/>
        <v>0</v>
      </c>
      <c r="U112" s="156">
        <f t="shared" ca="1" si="59"/>
        <v>0</v>
      </c>
      <c r="V112" s="156">
        <f t="shared" ca="1" si="59"/>
        <v>0</v>
      </c>
      <c r="W112" s="156">
        <f t="shared" ca="1" si="59"/>
        <v>0</v>
      </c>
      <c r="X112" s="156">
        <f t="shared" ca="1" si="59"/>
        <v>0</v>
      </c>
      <c r="Y112" s="156">
        <f t="shared" ca="1" si="59"/>
        <v>0</v>
      </c>
      <c r="Z112" s="156">
        <f t="shared" ca="1" si="59"/>
        <v>0</v>
      </c>
      <c r="AA112" s="156">
        <f t="shared" ca="1" si="59"/>
        <v>0</v>
      </c>
      <c r="AB112" s="156">
        <f t="shared" ca="1" si="59"/>
        <v>0</v>
      </c>
      <c r="AC112" s="156">
        <f t="shared" ca="1" si="59"/>
        <v>0</v>
      </c>
      <c r="AD112" s="136" t="s">
        <v>122</v>
      </c>
    </row>
    <row r="113" spans="1:30" ht="15" customHeight="1">
      <c r="A113" s="75"/>
      <c r="B113" s="107"/>
      <c r="D113" s="77"/>
      <c r="E113" s="78"/>
      <c r="F113" s="78"/>
      <c r="G113" s="78"/>
      <c r="H113" s="78"/>
      <c r="I113" s="78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  <c r="AD113" s="136"/>
    </row>
    <row r="114" spans="1:30" ht="15" customHeight="1">
      <c r="A114" s="75"/>
      <c r="B114" s="107"/>
      <c r="C114" s="130" t="str">
        <f>Workings!C69</f>
        <v>Pasivo por Impuestos diferidos</v>
      </c>
      <c r="D114" s="77"/>
      <c r="E114" s="78"/>
      <c r="F114" s="78"/>
      <c r="G114" s="78"/>
      <c r="H114" s="78"/>
      <c r="I114" s="78"/>
      <c r="J114" s="159">
        <f ca="1">Workings!J69</f>
        <v>0</v>
      </c>
      <c r="K114" s="159">
        <f ca="1">Workings!K69</f>
        <v>0</v>
      </c>
      <c r="L114" s="159">
        <f ca="1">Workings!L69</f>
        <v>0</v>
      </c>
      <c r="M114" s="159">
        <f ca="1">Workings!M69</f>
        <v>0</v>
      </c>
      <c r="N114" s="159">
        <f ca="1">Workings!N69</f>
        <v>0</v>
      </c>
      <c r="O114" s="159">
        <f ca="1">Workings!O69</f>
        <v>0</v>
      </c>
      <c r="P114" s="159">
        <f ca="1">Workings!P69</f>
        <v>0</v>
      </c>
      <c r="Q114" s="159">
        <f ca="1">Workings!Q69</f>
        <v>0</v>
      </c>
      <c r="R114" s="159">
        <f ca="1">Workings!R69</f>
        <v>0</v>
      </c>
      <c r="S114" s="159">
        <f ca="1">Workings!S69</f>
        <v>0</v>
      </c>
      <c r="T114" s="159">
        <f ca="1">Workings!T69</f>
        <v>0</v>
      </c>
      <c r="U114" s="159">
        <f ca="1">Workings!U69</f>
        <v>0</v>
      </c>
      <c r="V114" s="159">
        <f ca="1">Workings!V69</f>
        <v>0</v>
      </c>
      <c r="W114" s="159">
        <f ca="1">Workings!W69</f>
        <v>0</v>
      </c>
      <c r="X114" s="159">
        <f ca="1">Workings!X69</f>
        <v>0</v>
      </c>
      <c r="Y114" s="159">
        <f ca="1">Workings!Y69</f>
        <v>0</v>
      </c>
      <c r="Z114" s="159">
        <f ca="1">Workings!Z69</f>
        <v>0</v>
      </c>
      <c r="AA114" s="159">
        <f ca="1">Workings!AA69</f>
        <v>0</v>
      </c>
      <c r="AB114" s="159">
        <f ca="1">Workings!AB69</f>
        <v>0</v>
      </c>
      <c r="AC114" s="159">
        <f ca="1">Workings!AC69</f>
        <v>0</v>
      </c>
      <c r="AD114" s="136"/>
    </row>
    <row r="115" spans="1:30" ht="15" customHeight="1">
      <c r="A115" s="75"/>
      <c r="B115" s="107"/>
      <c r="D115" s="77"/>
      <c r="E115" s="78" t="s">
        <v>183</v>
      </c>
      <c r="F115" s="185"/>
      <c r="G115" s="78" t="s">
        <v>2</v>
      </c>
      <c r="H115" s="78" t="s">
        <v>182</v>
      </c>
      <c r="I115" s="78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36"/>
    </row>
    <row r="116" spans="1:30" ht="15" customHeight="1">
      <c r="A116" s="75"/>
      <c r="B116" s="107" t="s">
        <v>199</v>
      </c>
      <c r="C116" t="str">
        <f>C114</f>
        <v>Pasivo por Impuestos diferidos</v>
      </c>
      <c r="D116" s="77"/>
      <c r="E116" s="78"/>
      <c r="F116" s="78" t="s">
        <v>183</v>
      </c>
      <c r="G116" s="78" t="s">
        <v>185</v>
      </c>
      <c r="H116" s="78"/>
      <c r="I116" s="78"/>
      <c r="J116" s="156">
        <f ca="1">SUM(J114:J115)</f>
        <v>0</v>
      </c>
      <c r="K116" s="156">
        <f t="shared" ref="K116:AC116" ca="1" si="60">SUM(K114:K115)</f>
        <v>0</v>
      </c>
      <c r="L116" s="156">
        <f t="shared" ca="1" si="60"/>
        <v>0</v>
      </c>
      <c r="M116" s="156">
        <f t="shared" ca="1" si="60"/>
        <v>0</v>
      </c>
      <c r="N116" s="156">
        <f t="shared" ca="1" si="60"/>
        <v>0</v>
      </c>
      <c r="O116" s="156">
        <f t="shared" ca="1" si="60"/>
        <v>0</v>
      </c>
      <c r="P116" s="156">
        <f t="shared" ca="1" si="60"/>
        <v>0</v>
      </c>
      <c r="Q116" s="156">
        <f t="shared" ca="1" si="60"/>
        <v>0</v>
      </c>
      <c r="R116" s="156">
        <f t="shared" ca="1" si="60"/>
        <v>0</v>
      </c>
      <c r="S116" s="156">
        <f t="shared" ca="1" si="60"/>
        <v>0</v>
      </c>
      <c r="T116" s="156">
        <f t="shared" ca="1" si="60"/>
        <v>0</v>
      </c>
      <c r="U116" s="156">
        <f t="shared" ca="1" si="60"/>
        <v>0</v>
      </c>
      <c r="V116" s="156">
        <f t="shared" ca="1" si="60"/>
        <v>0</v>
      </c>
      <c r="W116" s="156">
        <f t="shared" ca="1" si="60"/>
        <v>0</v>
      </c>
      <c r="X116" s="156">
        <f t="shared" ca="1" si="60"/>
        <v>0</v>
      </c>
      <c r="Y116" s="156">
        <f t="shared" ca="1" si="60"/>
        <v>0</v>
      </c>
      <c r="Z116" s="156">
        <f t="shared" ca="1" si="60"/>
        <v>0</v>
      </c>
      <c r="AA116" s="156">
        <f t="shared" ca="1" si="60"/>
        <v>0</v>
      </c>
      <c r="AB116" s="156">
        <f t="shared" ca="1" si="60"/>
        <v>0</v>
      </c>
      <c r="AC116" s="156">
        <f t="shared" ca="1" si="60"/>
        <v>0</v>
      </c>
      <c r="AD116" s="136"/>
    </row>
    <row r="117" spans="1:30" ht="15" customHeight="1">
      <c r="A117" s="75"/>
      <c r="B117" s="107"/>
      <c r="D117" s="77"/>
      <c r="E117" s="78"/>
      <c r="F117" s="78"/>
      <c r="G117" s="78"/>
      <c r="H117" s="78"/>
      <c r="I117" s="78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36"/>
    </row>
    <row r="118" spans="1:30" ht="15" customHeight="1">
      <c r="A118" s="75"/>
      <c r="B118" s="107"/>
      <c r="C118" s="159" t="str">
        <f>Workings!C72</f>
        <v>Deuda CP</v>
      </c>
      <c r="D118" s="159"/>
      <c r="E118" s="159"/>
      <c r="F118" s="159"/>
      <c r="G118" s="159"/>
      <c r="H118" s="159"/>
      <c r="I118" s="78"/>
      <c r="J118" s="159">
        <f ca="1">Workings!J72</f>
        <v>0</v>
      </c>
      <c r="K118" s="159">
        <f ca="1">Workings!K72</f>
        <v>0</v>
      </c>
      <c r="L118" s="159">
        <f ca="1">Workings!L72</f>
        <v>0</v>
      </c>
      <c r="M118" s="159">
        <f ca="1">Workings!M72</f>
        <v>0</v>
      </c>
      <c r="N118" s="159">
        <f ca="1">Workings!N72</f>
        <v>0</v>
      </c>
      <c r="O118" s="159">
        <f ca="1">Workings!O72</f>
        <v>0</v>
      </c>
      <c r="P118" s="159">
        <f ca="1">Workings!P72</f>
        <v>0</v>
      </c>
      <c r="Q118" s="159">
        <f ca="1">Workings!Q72</f>
        <v>0</v>
      </c>
      <c r="R118" s="159">
        <f ca="1">Workings!R72</f>
        <v>0</v>
      </c>
      <c r="S118" s="159">
        <f ca="1">Workings!S72</f>
        <v>0</v>
      </c>
      <c r="T118" s="159">
        <f ca="1">Workings!T72</f>
        <v>0</v>
      </c>
      <c r="U118" s="159">
        <f ca="1">Workings!U72</f>
        <v>0</v>
      </c>
      <c r="V118" s="159">
        <f ca="1">Workings!V72</f>
        <v>0</v>
      </c>
      <c r="W118" s="159">
        <f ca="1">Workings!W72</f>
        <v>0</v>
      </c>
      <c r="X118" s="159">
        <f ca="1">Workings!X72</f>
        <v>0</v>
      </c>
      <c r="Y118" s="159">
        <f ca="1">Workings!Y72</f>
        <v>0</v>
      </c>
      <c r="Z118" s="159">
        <f ca="1">Workings!Z72</f>
        <v>0</v>
      </c>
      <c r="AA118" s="159">
        <f ca="1">Workings!AA72</f>
        <v>0</v>
      </c>
      <c r="AB118" s="159">
        <f ca="1">Workings!AB72</f>
        <v>0</v>
      </c>
      <c r="AC118" s="159">
        <f ca="1">Workings!AC72</f>
        <v>0</v>
      </c>
      <c r="AD118" s="136"/>
    </row>
    <row r="119" spans="1:30" ht="15" customHeight="1">
      <c r="A119" s="75"/>
      <c r="B119" s="107"/>
      <c r="D119" s="77"/>
      <c r="E119" s="78" t="s">
        <v>183</v>
      </c>
      <c r="F119" s="78" t="s">
        <v>183</v>
      </c>
      <c r="G119" s="78" t="s">
        <v>185</v>
      </c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136"/>
    </row>
    <row r="120" spans="1:30" ht="15" customHeight="1">
      <c r="A120" s="75"/>
      <c r="B120" s="107"/>
      <c r="D120" s="77" t="s">
        <v>191</v>
      </c>
      <c r="E120" s="202" t="str">
        <f>C118</f>
        <v>Deuda CP</v>
      </c>
      <c r="F120" s="78" t="s">
        <v>183</v>
      </c>
      <c r="G120" s="78" t="s">
        <v>185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136"/>
    </row>
    <row r="121" spans="1:30" ht="15" customHeight="1">
      <c r="A121" s="75"/>
      <c r="B121" s="107"/>
      <c r="D121" s="77"/>
      <c r="E121" s="127" t="s">
        <v>188</v>
      </c>
      <c r="F121" s="127" t="s">
        <v>183</v>
      </c>
      <c r="G121" s="127" t="s">
        <v>185</v>
      </c>
      <c r="H121" s="127"/>
      <c r="I121" s="78"/>
      <c r="J121" s="202">
        <f t="shared" ref="J121:AC121" si="61">J143</f>
        <v>0</v>
      </c>
      <c r="K121" s="203">
        <f t="shared" ca="1" si="61"/>
        <v>0</v>
      </c>
      <c r="L121" s="203">
        <f t="shared" ca="1" si="61"/>
        <v>0</v>
      </c>
      <c r="M121" s="203">
        <f t="shared" ca="1" si="61"/>
        <v>0</v>
      </c>
      <c r="N121" s="203">
        <f t="shared" ca="1" si="61"/>
        <v>0</v>
      </c>
      <c r="O121" s="203">
        <f t="shared" ca="1" si="61"/>
        <v>0</v>
      </c>
      <c r="P121" s="203">
        <f t="shared" si="61"/>
        <v>0</v>
      </c>
      <c r="Q121" s="203">
        <f t="shared" si="61"/>
        <v>0</v>
      </c>
      <c r="R121" s="203">
        <f t="shared" si="61"/>
        <v>0</v>
      </c>
      <c r="S121" s="203">
        <f t="shared" si="61"/>
        <v>0</v>
      </c>
      <c r="T121" s="203">
        <f t="shared" si="61"/>
        <v>0</v>
      </c>
      <c r="U121" s="203">
        <f t="shared" si="61"/>
        <v>0</v>
      </c>
      <c r="V121" s="203">
        <f t="shared" si="61"/>
        <v>0</v>
      </c>
      <c r="W121" s="203">
        <f t="shared" si="61"/>
        <v>0</v>
      </c>
      <c r="X121" s="203">
        <f t="shared" si="61"/>
        <v>0</v>
      </c>
      <c r="Y121" s="203">
        <f t="shared" si="61"/>
        <v>0</v>
      </c>
      <c r="Z121" s="203">
        <f t="shared" si="61"/>
        <v>0</v>
      </c>
      <c r="AA121" s="203">
        <f t="shared" si="61"/>
        <v>0</v>
      </c>
      <c r="AB121" s="203">
        <f t="shared" si="61"/>
        <v>0</v>
      </c>
      <c r="AC121" s="203">
        <f t="shared" si="61"/>
        <v>0</v>
      </c>
      <c r="AD121" s="136"/>
    </row>
    <row r="122" spans="1:30" ht="15" customHeight="1">
      <c r="A122" s="75"/>
      <c r="B122" s="107" t="s">
        <v>199</v>
      </c>
      <c r="C122" s="201" t="str">
        <f>C118</f>
        <v>Deuda CP</v>
      </c>
      <c r="D122" s="77"/>
      <c r="E122" s="78"/>
      <c r="F122" s="78" t="s">
        <v>183</v>
      </c>
      <c r="G122" s="78" t="s">
        <v>185</v>
      </c>
      <c r="H122" s="78"/>
      <c r="I122" s="78"/>
      <c r="J122" s="156">
        <f t="shared" ref="J122:V122" si="62">J120+J121</f>
        <v>0</v>
      </c>
      <c r="K122" s="156">
        <f t="shared" ca="1" si="62"/>
        <v>0</v>
      </c>
      <c r="L122" s="156">
        <f t="shared" ca="1" si="62"/>
        <v>0</v>
      </c>
      <c r="M122" s="156">
        <f t="shared" ca="1" si="62"/>
        <v>0</v>
      </c>
      <c r="N122" s="156">
        <f t="shared" ca="1" si="62"/>
        <v>0</v>
      </c>
      <c r="O122" s="156">
        <f t="shared" ca="1" si="62"/>
        <v>0</v>
      </c>
      <c r="P122" s="156">
        <f t="shared" si="62"/>
        <v>0</v>
      </c>
      <c r="Q122" s="156">
        <f t="shared" si="62"/>
        <v>0</v>
      </c>
      <c r="R122" s="156">
        <f t="shared" si="62"/>
        <v>0</v>
      </c>
      <c r="S122" s="156">
        <f t="shared" si="62"/>
        <v>0</v>
      </c>
      <c r="T122" s="156">
        <f t="shared" si="62"/>
        <v>0</v>
      </c>
      <c r="U122" s="156">
        <f t="shared" si="62"/>
        <v>0</v>
      </c>
      <c r="V122" s="156">
        <f t="shared" si="62"/>
        <v>0</v>
      </c>
      <c r="W122" s="156">
        <f>W120+W121</f>
        <v>0</v>
      </c>
      <c r="X122" s="156">
        <f t="shared" ref="X122:AC122" si="63">X120+X121</f>
        <v>0</v>
      </c>
      <c r="Y122" s="156">
        <f t="shared" si="63"/>
        <v>0</v>
      </c>
      <c r="Z122" s="156">
        <f t="shared" si="63"/>
        <v>0</v>
      </c>
      <c r="AA122" s="156">
        <f t="shared" si="63"/>
        <v>0</v>
      </c>
      <c r="AB122" s="156">
        <f t="shared" si="63"/>
        <v>0</v>
      </c>
      <c r="AC122" s="156">
        <f t="shared" si="63"/>
        <v>0</v>
      </c>
      <c r="AD122" s="136"/>
    </row>
    <row r="123" spans="1:30" ht="15" customHeight="1">
      <c r="AD123" s="136" t="s">
        <v>122</v>
      </c>
    </row>
    <row r="124" spans="1:30" ht="15" customHeight="1">
      <c r="C124" s="130" t="str">
        <f>Workings!C73</f>
        <v>Acreedores  comerciales y otras cuentas a pagar</v>
      </c>
      <c r="D124" s="1"/>
      <c r="E124" s="4"/>
      <c r="F124" s="4"/>
      <c r="G124" s="4" t="str">
        <f>Workings!G73</f>
        <v>€' Mill</v>
      </c>
      <c r="H124" s="4"/>
      <c r="I124" s="4"/>
      <c r="J124" s="159">
        <f ca="1">Workings!J73</f>
        <v>0</v>
      </c>
      <c r="K124" s="159">
        <f ca="1">Workings!K73</f>
        <v>0</v>
      </c>
      <c r="L124" s="159">
        <f ca="1">Workings!L73</f>
        <v>0</v>
      </c>
      <c r="M124" s="159">
        <f ca="1">Workings!M73</f>
        <v>0</v>
      </c>
      <c r="N124" s="159">
        <f ca="1">Workings!N73</f>
        <v>0</v>
      </c>
      <c r="O124" s="159">
        <f ca="1">Workings!O73</f>
        <v>0</v>
      </c>
      <c r="P124" s="159">
        <f ca="1">Workings!P73</f>
        <v>0</v>
      </c>
      <c r="Q124" s="159">
        <f ca="1">Workings!Q73</f>
        <v>0</v>
      </c>
      <c r="R124" s="159">
        <f ca="1">Workings!R73</f>
        <v>0</v>
      </c>
      <c r="S124" s="159">
        <f ca="1">Workings!S73</f>
        <v>0</v>
      </c>
      <c r="T124" s="159">
        <f ca="1">Workings!T73</f>
        <v>0</v>
      </c>
      <c r="U124" s="159">
        <f ca="1">Workings!U73</f>
        <v>0</v>
      </c>
      <c r="V124" s="159">
        <f ca="1">Workings!V73</f>
        <v>0</v>
      </c>
      <c r="W124" s="159">
        <f ca="1">Workings!W73</f>
        <v>0</v>
      </c>
      <c r="X124" s="159">
        <f ca="1">Workings!X73</f>
        <v>0</v>
      </c>
      <c r="Y124" s="159">
        <f ca="1">Workings!Y73</f>
        <v>0</v>
      </c>
      <c r="Z124" s="159">
        <f ca="1">Workings!Z73</f>
        <v>0</v>
      </c>
      <c r="AA124" s="159">
        <f ca="1">Workings!AA73</f>
        <v>0</v>
      </c>
      <c r="AB124" s="159">
        <f ca="1">Workings!AB73</f>
        <v>0</v>
      </c>
      <c r="AC124" s="159">
        <f ca="1">Workings!AC73</f>
        <v>0</v>
      </c>
      <c r="AD124" s="136" t="s">
        <v>122</v>
      </c>
    </row>
    <row r="125" spans="1:30" ht="15" customHeight="1">
      <c r="D125" s="77"/>
      <c r="E125" s="78" t="s">
        <v>183</v>
      </c>
      <c r="F125" s="197">
        <f>Time_hipotesis!F52</f>
        <v>95</v>
      </c>
      <c r="G125" s="78" t="s">
        <v>217</v>
      </c>
      <c r="H125" s="78" t="s">
        <v>219</v>
      </c>
      <c r="J125" s="156">
        <f>IF(J8=1,-J$17*$F$125/Time_hipotesis!$F$38,0)</f>
        <v>0</v>
      </c>
      <c r="K125" s="156">
        <f>IF(K8=1,-K$17*$F$125/Time_hipotesis!$F$38,0)</f>
        <v>780.82191780821915</v>
      </c>
      <c r="L125" s="156">
        <f>IF(L8=1,-L$17*$F$125/Time_hipotesis!$F$38,0)</f>
        <v>792.53424657534231</v>
      </c>
      <c r="M125" s="156">
        <f>IF(M8=1,-M$17*$F$125/Time_hipotesis!$F$38,0)</f>
        <v>804.42226027397248</v>
      </c>
      <c r="N125" s="156">
        <f>IF(N8=1,-N$17*$F$125/Time_hipotesis!$F$38,0)</f>
        <v>816.48859417808194</v>
      </c>
      <c r="O125" s="156">
        <f>IF(O8=1,-O$17*$F$125/Time_hipotesis!$F$38,0)</f>
        <v>828.73592309075298</v>
      </c>
      <c r="P125" s="156">
        <f>IF(P8=1,-P$17*$F$125/Time_hipotesis!$F$38,0)</f>
        <v>0</v>
      </c>
      <c r="Q125" s="156">
        <f>IF(Q8=1,-Q$17*$F$125/Time_hipotesis!$F$38,0)</f>
        <v>0</v>
      </c>
      <c r="R125" s="156">
        <f>IF(R8=1,-R$17*$F$125/Time_hipotesis!$F$38,0)</f>
        <v>0</v>
      </c>
      <c r="S125" s="156">
        <f>IF(S8=1,-S$17*$F$125/Time_hipotesis!$F$38,0)</f>
        <v>0</v>
      </c>
      <c r="T125" s="156">
        <f>IF(T8=1,-T$17*$F$125/Time_hipotesis!$F$38,0)</f>
        <v>0</v>
      </c>
      <c r="U125" s="156">
        <f>IF(U8=1,-U$17*$F$125/Time_hipotesis!$F$38,0)</f>
        <v>0</v>
      </c>
      <c r="V125" s="156">
        <f>IF(V8=1,-V$17*$F$125/Time_hipotesis!$F$38,0)</f>
        <v>0</v>
      </c>
      <c r="W125" s="156">
        <f>IF(W8=1,-W$17*$F$125/Time_hipotesis!$F$38,0)</f>
        <v>0</v>
      </c>
      <c r="X125" s="156">
        <f>IF(X8=1,-X$17*$F$125/Time_hipotesis!$F$38,0)</f>
        <v>0</v>
      </c>
      <c r="Y125" s="156">
        <f>IF(Y8=1,-Y$17*$F$125/Time_hipotesis!$F$38,0)</f>
        <v>0</v>
      </c>
      <c r="Z125" s="156">
        <f>IF(Z8=1,-Z$17*$F$125/Time_hipotesis!$F$38,0)</f>
        <v>0</v>
      </c>
      <c r="AA125" s="156">
        <f>IF(AA8=1,-AA$17*$F$125/Time_hipotesis!$F$38,0)</f>
        <v>0</v>
      </c>
      <c r="AB125" s="156">
        <f>IF(AB8=1,-AB$17*$F$125/Time_hipotesis!$F$38,0)</f>
        <v>0</v>
      </c>
      <c r="AC125" s="156">
        <f>IF(AC8=1,-AC$17*$F$125/Time_hipotesis!$F$38,0)</f>
        <v>0</v>
      </c>
      <c r="AD125" s="136" t="s">
        <v>122</v>
      </c>
    </row>
    <row r="126" spans="1:30" ht="15" customHeight="1">
      <c r="B126" s="107" t="s">
        <v>199</v>
      </c>
      <c r="C126" t="str">
        <f>C124</f>
        <v>Acreedores  comerciales y otras cuentas a pagar</v>
      </c>
      <c r="D126" s="77"/>
      <c r="E126" s="78"/>
      <c r="F126" s="78" t="s">
        <v>183</v>
      </c>
      <c r="G126" s="78" t="s">
        <v>185</v>
      </c>
      <c r="H126" s="78"/>
      <c r="J126" s="156">
        <f ca="1">SUM(J124:J125)</f>
        <v>0</v>
      </c>
      <c r="K126" s="156">
        <f t="shared" ref="K126:AC126" ca="1" si="64">SUM(K124:K125)</f>
        <v>780.82191780821915</v>
      </c>
      <c r="L126" s="156">
        <f t="shared" ca="1" si="64"/>
        <v>792.53424657534231</v>
      </c>
      <c r="M126" s="156">
        <f t="shared" ca="1" si="64"/>
        <v>804.42226027397248</v>
      </c>
      <c r="N126" s="156">
        <f t="shared" ca="1" si="64"/>
        <v>816.48859417808194</v>
      </c>
      <c r="O126" s="156">
        <f t="shared" ca="1" si="64"/>
        <v>828.73592309075298</v>
      </c>
      <c r="P126" s="156">
        <f t="shared" ca="1" si="64"/>
        <v>0</v>
      </c>
      <c r="Q126" s="156">
        <f t="shared" ca="1" si="64"/>
        <v>0</v>
      </c>
      <c r="R126" s="156">
        <f t="shared" ca="1" si="64"/>
        <v>0</v>
      </c>
      <c r="S126" s="156">
        <f t="shared" ca="1" si="64"/>
        <v>0</v>
      </c>
      <c r="T126" s="156">
        <f t="shared" ca="1" si="64"/>
        <v>0</v>
      </c>
      <c r="U126" s="156">
        <f t="shared" ca="1" si="64"/>
        <v>0</v>
      </c>
      <c r="V126" s="156">
        <f t="shared" ca="1" si="64"/>
        <v>0</v>
      </c>
      <c r="W126" s="156">
        <f t="shared" ca="1" si="64"/>
        <v>0</v>
      </c>
      <c r="X126" s="156">
        <f t="shared" ca="1" si="64"/>
        <v>0</v>
      </c>
      <c r="Y126" s="156">
        <f t="shared" ca="1" si="64"/>
        <v>0</v>
      </c>
      <c r="Z126" s="156">
        <f t="shared" ca="1" si="64"/>
        <v>0</v>
      </c>
      <c r="AA126" s="156">
        <f t="shared" ca="1" si="64"/>
        <v>0</v>
      </c>
      <c r="AB126" s="156">
        <f t="shared" ca="1" si="64"/>
        <v>0</v>
      </c>
      <c r="AC126" s="156">
        <f t="shared" ca="1" si="64"/>
        <v>0</v>
      </c>
      <c r="AD126" s="136" t="s">
        <v>122</v>
      </c>
    </row>
    <row r="127" spans="1:30" ht="15" customHeight="1">
      <c r="AD127" s="136" t="s">
        <v>122</v>
      </c>
    </row>
    <row r="128" spans="1:30" ht="15" customHeight="1">
      <c r="A128" s="75"/>
      <c r="B128" s="107"/>
      <c r="C128" s="130" t="str">
        <f>Workings!C74</f>
        <v>Otros pasivos corrientes</v>
      </c>
      <c r="D128" s="1"/>
      <c r="E128" s="4"/>
      <c r="F128" s="4"/>
      <c r="G128" s="4" t="str">
        <f>Workings!G74</f>
        <v>€' Mill</v>
      </c>
      <c r="H128" s="4"/>
      <c r="I128" s="4"/>
      <c r="J128" s="159">
        <f ca="1">Workings!J74</f>
        <v>0</v>
      </c>
      <c r="K128" s="159">
        <f ca="1">Workings!K74</f>
        <v>0</v>
      </c>
      <c r="L128" s="159">
        <f ca="1">Workings!L74</f>
        <v>0</v>
      </c>
      <c r="M128" s="159">
        <f ca="1">Workings!M74</f>
        <v>0</v>
      </c>
      <c r="N128" s="159">
        <f ca="1">Workings!N74</f>
        <v>0</v>
      </c>
      <c r="O128" s="159">
        <f ca="1">Workings!O74</f>
        <v>0</v>
      </c>
      <c r="P128" s="159">
        <f ca="1">Workings!P74</f>
        <v>0</v>
      </c>
      <c r="Q128" s="159">
        <f ca="1">Workings!Q74</f>
        <v>0</v>
      </c>
      <c r="R128" s="159">
        <f ca="1">Workings!R74</f>
        <v>0</v>
      </c>
      <c r="S128" s="159">
        <f ca="1">Workings!S74</f>
        <v>0</v>
      </c>
      <c r="T128" s="159">
        <f ca="1">Workings!T74</f>
        <v>0</v>
      </c>
      <c r="U128" s="159">
        <f ca="1">Workings!U74</f>
        <v>0</v>
      </c>
      <c r="V128" s="159">
        <f ca="1">Workings!V74</f>
        <v>0</v>
      </c>
      <c r="W128" s="159">
        <f ca="1">Workings!W74</f>
        <v>0</v>
      </c>
      <c r="X128" s="159">
        <f ca="1">Workings!X74</f>
        <v>0</v>
      </c>
      <c r="Y128" s="159">
        <f ca="1">Workings!Y74</f>
        <v>0</v>
      </c>
      <c r="Z128" s="159">
        <f ca="1">Workings!Z74</f>
        <v>0</v>
      </c>
      <c r="AA128" s="159">
        <f ca="1">Workings!AA74</f>
        <v>0</v>
      </c>
      <c r="AB128" s="159">
        <f ca="1">Workings!AB74</f>
        <v>0</v>
      </c>
      <c r="AC128" s="159">
        <f ca="1">Workings!AC74</f>
        <v>0</v>
      </c>
      <c r="AD128" s="136"/>
    </row>
    <row r="129" spans="1:30" ht="15" customHeight="1">
      <c r="D129" s="77"/>
      <c r="E129" s="78" t="s">
        <v>183</v>
      </c>
      <c r="F129" s="185"/>
      <c r="G129" s="78" t="s">
        <v>2</v>
      </c>
      <c r="H129" s="78" t="s">
        <v>182</v>
      </c>
      <c r="AD129" s="136" t="s">
        <v>122</v>
      </c>
    </row>
    <row r="130" spans="1:30" ht="15" customHeight="1">
      <c r="B130" s="107" t="s">
        <v>199</v>
      </c>
      <c r="C130" t="str">
        <f>C128</f>
        <v>Otros pasivos corrientes</v>
      </c>
      <c r="F130" s="78" t="s">
        <v>183</v>
      </c>
      <c r="G130" s="78" t="s">
        <v>185</v>
      </c>
      <c r="J130" s="156">
        <f ca="1">SUM(J128:J129)</f>
        <v>0</v>
      </c>
      <c r="K130" s="156">
        <f t="shared" ref="K130:AC130" ca="1" si="65">SUM(K128:K129)</f>
        <v>0</v>
      </c>
      <c r="L130" s="156">
        <f t="shared" ca="1" si="65"/>
        <v>0</v>
      </c>
      <c r="M130" s="156">
        <f t="shared" ca="1" si="65"/>
        <v>0</v>
      </c>
      <c r="N130" s="156">
        <f t="shared" ca="1" si="65"/>
        <v>0</v>
      </c>
      <c r="O130" s="156">
        <f t="shared" ca="1" si="65"/>
        <v>0</v>
      </c>
      <c r="P130" s="156">
        <f t="shared" ca="1" si="65"/>
        <v>0</v>
      </c>
      <c r="Q130" s="156">
        <f t="shared" ca="1" si="65"/>
        <v>0</v>
      </c>
      <c r="R130" s="156">
        <f t="shared" ca="1" si="65"/>
        <v>0</v>
      </c>
      <c r="S130" s="156">
        <f t="shared" ca="1" si="65"/>
        <v>0</v>
      </c>
      <c r="T130" s="156">
        <f t="shared" ca="1" si="65"/>
        <v>0</v>
      </c>
      <c r="U130" s="156">
        <f t="shared" ca="1" si="65"/>
        <v>0</v>
      </c>
      <c r="V130" s="156">
        <f t="shared" ca="1" si="65"/>
        <v>0</v>
      </c>
      <c r="W130" s="156">
        <f t="shared" ca="1" si="65"/>
        <v>0</v>
      </c>
      <c r="X130" s="156">
        <f t="shared" ca="1" si="65"/>
        <v>0</v>
      </c>
      <c r="Y130" s="156">
        <f t="shared" ca="1" si="65"/>
        <v>0</v>
      </c>
      <c r="Z130" s="156">
        <f t="shared" ca="1" si="65"/>
        <v>0</v>
      </c>
      <c r="AA130" s="156">
        <f t="shared" ca="1" si="65"/>
        <v>0</v>
      </c>
      <c r="AB130" s="156">
        <f t="shared" ca="1" si="65"/>
        <v>0</v>
      </c>
      <c r="AC130" s="156">
        <f t="shared" ca="1" si="65"/>
        <v>0</v>
      </c>
      <c r="AD130" s="136" t="s">
        <v>122</v>
      </c>
    </row>
    <row r="131" spans="1:30" ht="15" customHeight="1">
      <c r="AD131" s="136" t="s">
        <v>122</v>
      </c>
    </row>
    <row r="132" spans="1:30" ht="15" customHeight="1">
      <c r="AD132" s="136" t="s">
        <v>122</v>
      </c>
    </row>
    <row r="133" spans="1:30" ht="15" customHeight="1">
      <c r="B133" s="24" t="str">
        <f>Workings!B77</f>
        <v>TOTAL PASIVO</v>
      </c>
      <c r="G133" s="75" t="s">
        <v>185</v>
      </c>
      <c r="J133" s="157">
        <f t="shared" ref="J133:AC133" ca="1" si="66">IF(J7+J8=1,SUMIF($B$98:$B$132,"P",J98:J132),0)</f>
        <v>10000</v>
      </c>
      <c r="K133" s="157">
        <f t="shared" ca="1" si="66"/>
        <v>11130.82191780822</v>
      </c>
      <c r="L133" s="157">
        <f t="shared" ca="1" si="66"/>
        <v>11501.984246575343</v>
      </c>
      <c r="M133" s="157">
        <f t="shared" ca="1" si="66"/>
        <v>11882.914010273973</v>
      </c>
      <c r="N133" s="157">
        <f t="shared" ca="1" si="66"/>
        <v>12273.757720428082</v>
      </c>
      <c r="O133" s="157">
        <f t="shared" ca="1" si="66"/>
        <v>12674.664086234503</v>
      </c>
      <c r="P133" s="157">
        <f t="shared" si="66"/>
        <v>0</v>
      </c>
      <c r="Q133" s="157">
        <f t="shared" si="66"/>
        <v>0</v>
      </c>
      <c r="R133" s="157">
        <f t="shared" si="66"/>
        <v>0</v>
      </c>
      <c r="S133" s="157">
        <f t="shared" si="66"/>
        <v>0</v>
      </c>
      <c r="T133" s="157">
        <f t="shared" si="66"/>
        <v>0</v>
      </c>
      <c r="U133" s="157">
        <f t="shared" si="66"/>
        <v>0</v>
      </c>
      <c r="V133" s="157">
        <f t="shared" si="66"/>
        <v>0</v>
      </c>
      <c r="W133" s="157">
        <f t="shared" si="66"/>
        <v>0</v>
      </c>
      <c r="X133" s="157">
        <f t="shared" si="66"/>
        <v>0</v>
      </c>
      <c r="Y133" s="157">
        <f t="shared" si="66"/>
        <v>0</v>
      </c>
      <c r="Z133" s="157">
        <f t="shared" si="66"/>
        <v>0</v>
      </c>
      <c r="AA133" s="157">
        <f t="shared" si="66"/>
        <v>0</v>
      </c>
      <c r="AB133" s="157">
        <f t="shared" si="66"/>
        <v>0</v>
      </c>
      <c r="AC133" s="157">
        <f t="shared" si="66"/>
        <v>0</v>
      </c>
      <c r="AD133" s="136" t="s">
        <v>122</v>
      </c>
    </row>
    <row r="134" spans="1:30" ht="15" customHeight="1">
      <c r="A134" s="75"/>
      <c r="B134" s="107"/>
      <c r="D134" s="77"/>
      <c r="E134" s="78"/>
      <c r="F134" s="78"/>
      <c r="G134" s="75"/>
      <c r="H134" s="78"/>
      <c r="I134" s="78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36"/>
    </row>
    <row r="135" spans="1:30" ht="15" customHeight="1">
      <c r="A135" s="75"/>
      <c r="B135" s="107"/>
      <c r="D135" s="77"/>
      <c r="E135" s="78" t="s">
        <v>195</v>
      </c>
      <c r="F135" s="145">
        <f ca="1">SUM(J135:AC135)</f>
        <v>0</v>
      </c>
      <c r="G135" s="75" t="s">
        <v>196</v>
      </c>
      <c r="H135" s="78"/>
      <c r="I135" s="78"/>
      <c r="J135" s="157">
        <f t="shared" ref="J135:AC135" ca="1" si="67">IF(J133=J94,0,1)</f>
        <v>0</v>
      </c>
      <c r="K135" s="157">
        <f t="shared" ca="1" si="67"/>
        <v>0</v>
      </c>
      <c r="L135" s="157">
        <f t="shared" ca="1" si="67"/>
        <v>0</v>
      </c>
      <c r="M135" s="157">
        <f t="shared" ca="1" si="67"/>
        <v>0</v>
      </c>
      <c r="N135" s="157">
        <f t="shared" ca="1" si="67"/>
        <v>0</v>
      </c>
      <c r="O135" s="157">
        <f t="shared" ca="1" si="67"/>
        <v>0</v>
      </c>
      <c r="P135" s="157">
        <f t="shared" si="67"/>
        <v>0</v>
      </c>
      <c r="Q135" s="157">
        <f t="shared" si="67"/>
        <v>0</v>
      </c>
      <c r="R135" s="157">
        <f t="shared" si="67"/>
        <v>0</v>
      </c>
      <c r="S135" s="157">
        <f t="shared" si="67"/>
        <v>0</v>
      </c>
      <c r="T135" s="157">
        <f t="shared" si="67"/>
        <v>0</v>
      </c>
      <c r="U135" s="157">
        <f t="shared" si="67"/>
        <v>0</v>
      </c>
      <c r="V135" s="157">
        <f t="shared" si="67"/>
        <v>0</v>
      </c>
      <c r="W135" s="157">
        <f t="shared" si="67"/>
        <v>0</v>
      </c>
      <c r="X135" s="157">
        <f t="shared" si="67"/>
        <v>0</v>
      </c>
      <c r="Y135" s="157">
        <f t="shared" si="67"/>
        <v>0</v>
      </c>
      <c r="Z135" s="157">
        <f t="shared" si="67"/>
        <v>0</v>
      </c>
      <c r="AA135" s="157">
        <f t="shared" si="67"/>
        <v>0</v>
      </c>
      <c r="AB135" s="157">
        <f t="shared" si="67"/>
        <v>0</v>
      </c>
      <c r="AC135" s="157">
        <f t="shared" si="67"/>
        <v>0</v>
      </c>
      <c r="AD135" s="136"/>
    </row>
    <row r="136" spans="1:30" ht="15" customHeight="1">
      <c r="M136" s="196"/>
      <c r="AD136" s="136" t="s">
        <v>122</v>
      </c>
    </row>
    <row r="137" spans="1:30" ht="15" customHeight="1">
      <c r="D137" s="35" t="s">
        <v>190</v>
      </c>
      <c r="E137" s="127" t="s">
        <v>189</v>
      </c>
      <c r="J137" s="156">
        <f ca="1">J54+J58+J82+J74+J78+J62+J66+J70+J86</f>
        <v>8000</v>
      </c>
      <c r="K137" s="156">
        <f t="shared" ref="K137:AC137" ca="1" si="68">K54+K58+K82+K74+K78+K62+K66+K70+K86</f>
        <v>10494.520547945205</v>
      </c>
      <c r="L137" s="156">
        <f t="shared" ca="1" si="68"/>
        <v>10231.938356164384</v>
      </c>
      <c r="M137" s="156">
        <f t="shared" ca="1" si="68"/>
        <v>9965.4174315068485</v>
      </c>
      <c r="N137" s="156">
        <f t="shared" ca="1" si="68"/>
        <v>9694.8986929794501</v>
      </c>
      <c r="O137" s="156">
        <f t="shared" ca="1" si="68"/>
        <v>9420.3221733741448</v>
      </c>
      <c r="P137" s="156">
        <f t="shared" ca="1" si="68"/>
        <v>0</v>
      </c>
      <c r="Q137" s="156">
        <f t="shared" ca="1" si="68"/>
        <v>0</v>
      </c>
      <c r="R137" s="156">
        <f t="shared" ca="1" si="68"/>
        <v>0</v>
      </c>
      <c r="S137" s="156">
        <f t="shared" ca="1" si="68"/>
        <v>0</v>
      </c>
      <c r="T137" s="156">
        <f t="shared" ca="1" si="68"/>
        <v>0</v>
      </c>
      <c r="U137" s="156">
        <f t="shared" ca="1" si="68"/>
        <v>0</v>
      </c>
      <c r="V137" s="156">
        <f t="shared" ca="1" si="68"/>
        <v>0</v>
      </c>
      <c r="W137" s="156">
        <f t="shared" ca="1" si="68"/>
        <v>0</v>
      </c>
      <c r="X137" s="156">
        <f t="shared" ca="1" si="68"/>
        <v>0</v>
      </c>
      <c r="Y137" s="156">
        <f t="shared" ca="1" si="68"/>
        <v>0</v>
      </c>
      <c r="Z137" s="156">
        <f t="shared" ca="1" si="68"/>
        <v>0</v>
      </c>
      <c r="AA137" s="156">
        <f t="shared" ca="1" si="68"/>
        <v>0</v>
      </c>
      <c r="AB137" s="156">
        <f t="shared" ca="1" si="68"/>
        <v>0</v>
      </c>
      <c r="AC137" s="156">
        <f t="shared" ca="1" si="68"/>
        <v>0</v>
      </c>
      <c r="AD137" s="136" t="s">
        <v>122</v>
      </c>
    </row>
    <row r="138" spans="1:30" ht="15" customHeight="1">
      <c r="D138" s="77" t="s">
        <v>190</v>
      </c>
      <c r="E138" s="127" t="s">
        <v>187</v>
      </c>
      <c r="J138" s="156">
        <f ca="1">+J112+J104+J108+J130+J126+J120+J100</f>
        <v>10000</v>
      </c>
      <c r="K138" s="156">
        <f t="shared" ref="K138:AC138" ca="1" si="69">+K112+K104+K108+K130+K126+K120+K100</f>
        <v>11130.821917808218</v>
      </c>
      <c r="L138" s="156">
        <f t="shared" ca="1" si="69"/>
        <v>11501.984246575343</v>
      </c>
      <c r="M138" s="156">
        <f t="shared" ca="1" si="69"/>
        <v>11882.914010273973</v>
      </c>
      <c r="N138" s="156">
        <f t="shared" ca="1" si="69"/>
        <v>12273.757720428082</v>
      </c>
      <c r="O138" s="156">
        <f t="shared" ca="1" si="69"/>
        <v>12674.664086234503</v>
      </c>
      <c r="P138" s="156">
        <f t="shared" ca="1" si="69"/>
        <v>0</v>
      </c>
      <c r="Q138" s="156">
        <f t="shared" ca="1" si="69"/>
        <v>0</v>
      </c>
      <c r="R138" s="156">
        <f t="shared" ca="1" si="69"/>
        <v>0</v>
      </c>
      <c r="S138" s="156">
        <f t="shared" ca="1" si="69"/>
        <v>0</v>
      </c>
      <c r="T138" s="156">
        <f t="shared" ca="1" si="69"/>
        <v>0</v>
      </c>
      <c r="U138" s="156">
        <f t="shared" ca="1" si="69"/>
        <v>0</v>
      </c>
      <c r="V138" s="156">
        <f t="shared" ca="1" si="69"/>
        <v>0</v>
      </c>
      <c r="W138" s="156">
        <f t="shared" ca="1" si="69"/>
        <v>0</v>
      </c>
      <c r="X138" s="156">
        <f t="shared" ca="1" si="69"/>
        <v>0</v>
      </c>
      <c r="Y138" s="156">
        <f t="shared" ca="1" si="69"/>
        <v>0</v>
      </c>
      <c r="Z138" s="156">
        <f t="shared" ca="1" si="69"/>
        <v>0</v>
      </c>
      <c r="AA138" s="156">
        <f t="shared" ca="1" si="69"/>
        <v>0</v>
      </c>
      <c r="AB138" s="156">
        <f t="shared" ca="1" si="69"/>
        <v>0</v>
      </c>
      <c r="AC138" s="156">
        <f t="shared" ca="1" si="69"/>
        <v>0</v>
      </c>
      <c r="AD138" s="136" t="s">
        <v>122</v>
      </c>
    </row>
    <row r="139" spans="1:30" ht="15" customHeight="1">
      <c r="D139" s="77" t="s">
        <v>190</v>
      </c>
      <c r="E139" s="127" t="s">
        <v>192</v>
      </c>
      <c r="J139" s="156">
        <f ca="1">J137-J138</f>
        <v>-2000</v>
      </c>
      <c r="K139" s="156">
        <f ca="1">K137-K138</f>
        <v>-636.30136986301295</v>
      </c>
      <c r="L139" s="156">
        <f ca="1">L137-L138</f>
        <v>-1270.0458904109582</v>
      </c>
      <c r="M139" s="156">
        <f ca="1">M137-M138</f>
        <v>-1917.4965787671244</v>
      </c>
      <c r="N139" s="156">
        <f t="shared" ref="N139:AC139" ca="1" si="70">N137-N138</f>
        <v>-2578.8590274486323</v>
      </c>
      <c r="O139" s="156">
        <f t="shared" ca="1" si="70"/>
        <v>-3254.3419128603582</v>
      </c>
      <c r="P139" s="156">
        <f t="shared" ca="1" si="70"/>
        <v>0</v>
      </c>
      <c r="Q139" s="156">
        <f t="shared" ca="1" si="70"/>
        <v>0</v>
      </c>
      <c r="R139" s="156">
        <f t="shared" ca="1" si="70"/>
        <v>0</v>
      </c>
      <c r="S139" s="156">
        <f t="shared" ca="1" si="70"/>
        <v>0</v>
      </c>
      <c r="T139" s="156">
        <f t="shared" ca="1" si="70"/>
        <v>0</v>
      </c>
      <c r="U139" s="156">
        <f t="shared" ca="1" si="70"/>
        <v>0</v>
      </c>
      <c r="V139" s="156">
        <f t="shared" ca="1" si="70"/>
        <v>0</v>
      </c>
      <c r="W139" s="156">
        <f t="shared" ca="1" si="70"/>
        <v>0</v>
      </c>
      <c r="X139" s="156">
        <f t="shared" ca="1" si="70"/>
        <v>0</v>
      </c>
      <c r="Y139" s="156">
        <f t="shared" ca="1" si="70"/>
        <v>0</v>
      </c>
      <c r="Z139" s="156">
        <f t="shared" ca="1" si="70"/>
        <v>0</v>
      </c>
      <c r="AA139" s="156">
        <f t="shared" ca="1" si="70"/>
        <v>0</v>
      </c>
      <c r="AB139" s="156">
        <f t="shared" ca="1" si="70"/>
        <v>0</v>
      </c>
      <c r="AC139" s="156">
        <f t="shared" ca="1" si="70"/>
        <v>0</v>
      </c>
      <c r="AD139" s="136" t="s">
        <v>122</v>
      </c>
    </row>
    <row r="140" spans="1:30" ht="15" customHeight="1">
      <c r="E140" s="36" t="str">
        <f>Time_hipotesis!E45</f>
        <v>Caja Minima</v>
      </c>
      <c r="F140" s="78">
        <f>Time_hipotesis!F45</f>
        <v>20</v>
      </c>
      <c r="J140" s="156">
        <f>IF(J8=1,$F$140,0)</f>
        <v>0</v>
      </c>
      <c r="K140" s="156">
        <f>IF(K8=1,$F$140,0)</f>
        <v>20</v>
      </c>
      <c r="L140" s="156">
        <f>IF(L8=1,$F$140,0)</f>
        <v>20</v>
      </c>
      <c r="M140" s="156">
        <f>IF(M8=1,$F$140,0)</f>
        <v>20</v>
      </c>
      <c r="N140" s="156">
        <f t="shared" ref="N140:AC140" si="71">IF(N8=1,$F$140,0)</f>
        <v>20</v>
      </c>
      <c r="O140" s="156">
        <f t="shared" si="71"/>
        <v>20</v>
      </c>
      <c r="P140" s="156">
        <f t="shared" si="71"/>
        <v>0</v>
      </c>
      <c r="Q140" s="156">
        <f t="shared" si="71"/>
        <v>0</v>
      </c>
      <c r="R140" s="156">
        <f t="shared" si="71"/>
        <v>0</v>
      </c>
      <c r="S140" s="156">
        <f t="shared" si="71"/>
        <v>0</v>
      </c>
      <c r="T140" s="156">
        <f t="shared" si="71"/>
        <v>0</v>
      </c>
      <c r="U140" s="156">
        <f t="shared" si="71"/>
        <v>0</v>
      </c>
      <c r="V140" s="156">
        <f t="shared" si="71"/>
        <v>0</v>
      </c>
      <c r="W140" s="156">
        <f t="shared" si="71"/>
        <v>0</v>
      </c>
      <c r="X140" s="156">
        <f t="shared" si="71"/>
        <v>0</v>
      </c>
      <c r="Y140" s="156">
        <f t="shared" si="71"/>
        <v>0</v>
      </c>
      <c r="Z140" s="156">
        <f t="shared" si="71"/>
        <v>0</v>
      </c>
      <c r="AA140" s="156">
        <f t="shared" si="71"/>
        <v>0</v>
      </c>
      <c r="AB140" s="156">
        <f t="shared" si="71"/>
        <v>0</v>
      </c>
      <c r="AC140" s="156">
        <f t="shared" si="71"/>
        <v>0</v>
      </c>
      <c r="AD140" s="156" t="s">
        <v>122</v>
      </c>
    </row>
    <row r="141" spans="1:30" ht="15" customHeight="1">
      <c r="E141" s="36" t="s">
        <v>192</v>
      </c>
      <c r="J141" s="156">
        <f>IF(J8=1,J139+J140,0)</f>
        <v>0</v>
      </c>
      <c r="K141" s="156">
        <f ca="1">IF(K8=1,K139+K140,0)</f>
        <v>-616.30136986301295</v>
      </c>
      <c r="L141" s="156">
        <f ca="1">IF(L8=1,L139+L140,0)</f>
        <v>-1250.0458904109582</v>
      </c>
      <c r="M141" s="156">
        <f ca="1">IF(M8=1,M139+M140,0)</f>
        <v>-1897.4965787671244</v>
      </c>
      <c r="N141" s="156">
        <f t="shared" ref="N141:AC141" ca="1" si="72">IF(N8=1,N139+N140,0)</f>
        <v>-2558.8590274486323</v>
      </c>
      <c r="O141" s="156">
        <f t="shared" ca="1" si="72"/>
        <v>-3234.3419128603582</v>
      </c>
      <c r="P141" s="156">
        <f t="shared" si="72"/>
        <v>0</v>
      </c>
      <c r="Q141" s="156">
        <f t="shared" si="72"/>
        <v>0</v>
      </c>
      <c r="R141" s="156">
        <f t="shared" si="72"/>
        <v>0</v>
      </c>
      <c r="S141" s="156">
        <f t="shared" si="72"/>
        <v>0</v>
      </c>
      <c r="T141" s="156">
        <f t="shared" si="72"/>
        <v>0</v>
      </c>
      <c r="U141" s="156">
        <f t="shared" si="72"/>
        <v>0</v>
      </c>
      <c r="V141" s="156">
        <f t="shared" si="72"/>
        <v>0</v>
      </c>
      <c r="W141" s="156">
        <f t="shared" si="72"/>
        <v>0</v>
      </c>
      <c r="X141" s="156">
        <f t="shared" si="72"/>
        <v>0</v>
      </c>
      <c r="Y141" s="156">
        <f t="shared" si="72"/>
        <v>0</v>
      </c>
      <c r="Z141" s="156">
        <f t="shared" si="72"/>
        <v>0</v>
      </c>
      <c r="AA141" s="156">
        <f t="shared" si="72"/>
        <v>0</v>
      </c>
      <c r="AB141" s="156">
        <f t="shared" si="72"/>
        <v>0</v>
      </c>
      <c r="AC141" s="156">
        <f t="shared" si="72"/>
        <v>0</v>
      </c>
      <c r="AD141" s="156" t="s">
        <v>122</v>
      </c>
    </row>
    <row r="142" spans="1:30" ht="15" customHeight="1">
      <c r="E142" s="36" t="s">
        <v>193</v>
      </c>
      <c r="J142" s="156">
        <f ca="1">IF(J8=1,IF(J141&lt;0,-J139,J140),-J139)</f>
        <v>2000</v>
      </c>
      <c r="K142" s="156">
        <f ca="1">IF(K8=1,IF(K141&lt;0,-K139,K140),-K139)</f>
        <v>636.30136986301295</v>
      </c>
      <c r="L142" s="156">
        <f ca="1">IF(L8=1,IF(L141&lt;0,-L139,L140),-L139)</f>
        <v>1270.0458904109582</v>
      </c>
      <c r="M142" s="156">
        <f ca="1">IF(M8=1,IF(M141&lt;0,-M139,M140),-M139)</f>
        <v>1917.4965787671244</v>
      </c>
      <c r="N142" s="156">
        <f t="shared" ref="N142:AC142" ca="1" si="73">IF(N8=1,IF(N141&lt;0,-N139,N140),-N139)</f>
        <v>2578.8590274486323</v>
      </c>
      <c r="O142" s="156">
        <f t="shared" ca="1" si="73"/>
        <v>3254.3419128603582</v>
      </c>
      <c r="P142" s="156">
        <f t="shared" ca="1" si="73"/>
        <v>0</v>
      </c>
      <c r="Q142" s="156">
        <f t="shared" ca="1" si="73"/>
        <v>0</v>
      </c>
      <c r="R142" s="156">
        <f t="shared" ca="1" si="73"/>
        <v>0</v>
      </c>
      <c r="S142" s="156">
        <f t="shared" ca="1" si="73"/>
        <v>0</v>
      </c>
      <c r="T142" s="156">
        <f t="shared" ca="1" si="73"/>
        <v>0</v>
      </c>
      <c r="U142" s="156">
        <f t="shared" ca="1" si="73"/>
        <v>0</v>
      </c>
      <c r="V142" s="156">
        <f t="shared" ca="1" si="73"/>
        <v>0</v>
      </c>
      <c r="W142" s="156">
        <f t="shared" ca="1" si="73"/>
        <v>0</v>
      </c>
      <c r="X142" s="156">
        <f t="shared" ca="1" si="73"/>
        <v>0</v>
      </c>
      <c r="Y142" s="156">
        <f t="shared" ca="1" si="73"/>
        <v>0</v>
      </c>
      <c r="Z142" s="156">
        <f t="shared" ca="1" si="73"/>
        <v>0</v>
      </c>
      <c r="AA142" s="156">
        <f t="shared" ca="1" si="73"/>
        <v>0</v>
      </c>
      <c r="AB142" s="156">
        <f t="shared" ca="1" si="73"/>
        <v>0</v>
      </c>
      <c r="AC142" s="156">
        <f t="shared" ca="1" si="73"/>
        <v>0</v>
      </c>
      <c r="AD142" s="136" t="s">
        <v>122</v>
      </c>
    </row>
    <row r="143" spans="1:30" ht="15" customHeight="1">
      <c r="E143" s="36" t="s">
        <v>194</v>
      </c>
      <c r="J143" s="156">
        <f>IF(J8=1,IF(J141&gt;0,J141,0),0)</f>
        <v>0</v>
      </c>
      <c r="K143" s="156">
        <f ca="1">IF(K8=1,IF(K141&gt;0,K141,0),0)</f>
        <v>0</v>
      </c>
      <c r="L143" s="156">
        <f ca="1">IF(L8=1,IF(L141&gt;0,L141,0),0)</f>
        <v>0</v>
      </c>
      <c r="M143" s="156">
        <f ca="1">IF(M8=1,IF(M141&gt;0,M141,0),0)</f>
        <v>0</v>
      </c>
      <c r="N143" s="156">
        <f t="shared" ref="N143:AC143" ca="1" si="74">IF(N8=1,IF(N141&gt;0,N141,0),0)</f>
        <v>0</v>
      </c>
      <c r="O143" s="156">
        <f t="shared" ca="1" si="74"/>
        <v>0</v>
      </c>
      <c r="P143" s="156">
        <f t="shared" si="74"/>
        <v>0</v>
      </c>
      <c r="Q143" s="156">
        <f t="shared" si="74"/>
        <v>0</v>
      </c>
      <c r="R143" s="156">
        <f t="shared" si="74"/>
        <v>0</v>
      </c>
      <c r="S143" s="156">
        <f t="shared" si="74"/>
        <v>0</v>
      </c>
      <c r="T143" s="156">
        <f t="shared" si="74"/>
        <v>0</v>
      </c>
      <c r="U143" s="156">
        <f t="shared" si="74"/>
        <v>0</v>
      </c>
      <c r="V143" s="156">
        <f t="shared" si="74"/>
        <v>0</v>
      </c>
      <c r="W143" s="156">
        <f t="shared" si="74"/>
        <v>0</v>
      </c>
      <c r="X143" s="156">
        <f t="shared" si="74"/>
        <v>0</v>
      </c>
      <c r="Y143" s="156">
        <f t="shared" si="74"/>
        <v>0</v>
      </c>
      <c r="Z143" s="156">
        <f t="shared" si="74"/>
        <v>0</v>
      </c>
      <c r="AA143" s="156">
        <f t="shared" si="74"/>
        <v>0</v>
      </c>
      <c r="AB143" s="156">
        <f t="shared" si="74"/>
        <v>0</v>
      </c>
      <c r="AC143" s="156">
        <f t="shared" si="74"/>
        <v>0</v>
      </c>
      <c r="AD143" s="136" t="s">
        <v>122</v>
      </c>
    </row>
    <row r="144" spans="1:30" ht="15" customHeight="1">
      <c r="AD144" s="136" t="s">
        <v>122</v>
      </c>
    </row>
    <row r="145" spans="1:30" ht="15" customHeight="1">
      <c r="AD145" s="136" t="s">
        <v>122</v>
      </c>
    </row>
    <row r="146" spans="1:30" ht="15" customHeight="1">
      <c r="AD146" s="136" t="s">
        <v>122</v>
      </c>
    </row>
    <row r="147" spans="1:30" ht="15" customHeight="1">
      <c r="A147" s="75" t="s">
        <v>102</v>
      </c>
      <c r="B147" s="107"/>
      <c r="C147" s="112"/>
      <c r="D147" s="77"/>
      <c r="E147" s="78"/>
      <c r="F147" s="78"/>
      <c r="G147" s="78"/>
      <c r="AD147" s="136" t="s">
        <v>122</v>
      </c>
    </row>
    <row r="148" spans="1:30" ht="15" customHeight="1">
      <c r="A148" s="75"/>
      <c r="B148" s="107"/>
      <c r="C148" s="78" t="s">
        <v>89</v>
      </c>
      <c r="D148" s="77"/>
      <c r="E148" s="78"/>
      <c r="F148" s="78"/>
      <c r="G148" s="78" t="s">
        <v>179</v>
      </c>
      <c r="AD148" s="136" t="s">
        <v>122</v>
      </c>
    </row>
    <row r="149" spans="1:30" ht="15" customHeight="1">
      <c r="A149" s="75"/>
      <c r="B149" s="107"/>
      <c r="C149" s="78" t="s">
        <v>90</v>
      </c>
      <c r="D149" s="77"/>
      <c r="E149" s="78"/>
      <c r="F149" s="78" t="s">
        <v>103</v>
      </c>
      <c r="G149" s="78" t="s">
        <v>179</v>
      </c>
      <c r="AD149" s="136" t="s">
        <v>122</v>
      </c>
    </row>
    <row r="150" spans="1:30" ht="15" customHeight="1">
      <c r="A150" s="75"/>
      <c r="B150" s="107"/>
      <c r="C150" s="78" t="s">
        <v>67</v>
      </c>
      <c r="D150" s="77"/>
      <c r="E150" s="78"/>
      <c r="F150" s="78" t="s">
        <v>103</v>
      </c>
      <c r="G150" s="78" t="s">
        <v>179</v>
      </c>
      <c r="AD150" s="136" t="s">
        <v>122</v>
      </c>
    </row>
    <row r="151" spans="1:30" ht="15" customHeight="1">
      <c r="A151" s="75"/>
      <c r="B151" s="107"/>
      <c r="C151" s="78" t="s">
        <v>91</v>
      </c>
      <c r="D151" s="77"/>
      <c r="E151" s="78"/>
      <c r="F151" s="78"/>
      <c r="G151" s="78" t="s">
        <v>179</v>
      </c>
      <c r="AD151" s="136" t="s">
        <v>122</v>
      </c>
    </row>
    <row r="152" spans="1:30" ht="15" customHeight="1">
      <c r="A152" s="75"/>
      <c r="B152" s="75" t="s">
        <v>99</v>
      </c>
      <c r="C152" s="112"/>
      <c r="D152" s="77"/>
      <c r="E152" s="78"/>
      <c r="F152" s="78"/>
      <c r="G152" s="75" t="s">
        <v>179</v>
      </c>
      <c r="AD152" s="136" t="s">
        <v>122</v>
      </c>
    </row>
    <row r="153" spans="1:30" ht="15" customHeight="1">
      <c r="A153" s="75"/>
      <c r="B153" s="107"/>
      <c r="C153" s="112"/>
      <c r="D153" s="77"/>
      <c r="E153" s="78"/>
      <c r="F153" s="78"/>
      <c r="G153" s="78"/>
      <c r="AD153" s="136" t="s">
        <v>122</v>
      </c>
    </row>
    <row r="154" spans="1:30" ht="15" customHeight="1">
      <c r="A154" s="75"/>
      <c r="B154" s="107"/>
      <c r="C154" s="78" t="s">
        <v>4</v>
      </c>
      <c r="D154" s="77"/>
      <c r="E154" s="78"/>
      <c r="F154" s="78"/>
      <c r="G154" s="78" t="s">
        <v>179</v>
      </c>
      <c r="AD154" s="136" t="s">
        <v>122</v>
      </c>
    </row>
    <row r="155" spans="1:30" ht="15" customHeight="1">
      <c r="A155" s="75"/>
      <c r="B155" s="75" t="s">
        <v>92</v>
      </c>
      <c r="C155" s="112"/>
      <c r="D155" s="77"/>
      <c r="E155" s="78"/>
      <c r="F155" s="78"/>
      <c r="G155" s="75" t="s">
        <v>179</v>
      </c>
      <c r="AD155" s="136" t="s">
        <v>122</v>
      </c>
    </row>
    <row r="156" spans="1:30" ht="15" customHeight="1">
      <c r="A156" s="75"/>
      <c r="B156" s="107"/>
      <c r="C156" s="112"/>
      <c r="D156" s="77"/>
      <c r="E156" s="78"/>
      <c r="F156" s="78"/>
      <c r="G156" s="78"/>
      <c r="AD156" s="136" t="s">
        <v>122</v>
      </c>
    </row>
    <row r="157" spans="1:30" ht="15" customHeight="1">
      <c r="A157" s="75"/>
      <c r="B157" s="107"/>
      <c r="C157" s="78" t="s">
        <v>93</v>
      </c>
      <c r="D157" s="77"/>
      <c r="E157" s="78"/>
      <c r="F157" s="78"/>
      <c r="G157" s="78" t="s">
        <v>179</v>
      </c>
      <c r="AD157" s="136" t="s">
        <v>122</v>
      </c>
    </row>
    <row r="158" spans="1:30" ht="15" customHeight="1">
      <c r="A158" s="75"/>
      <c r="B158" s="107"/>
      <c r="C158" s="78" t="s">
        <v>94</v>
      </c>
      <c r="D158" s="77"/>
      <c r="E158" s="78"/>
      <c r="F158" s="78"/>
      <c r="G158" s="78" t="s">
        <v>179</v>
      </c>
      <c r="AD158" s="136" t="s">
        <v>122</v>
      </c>
    </row>
    <row r="159" spans="1:30" ht="15" customHeight="1">
      <c r="A159" s="75"/>
      <c r="B159" s="75" t="s">
        <v>95</v>
      </c>
      <c r="C159" s="112"/>
      <c r="D159" s="77"/>
      <c r="E159" s="78"/>
      <c r="F159" s="78"/>
      <c r="G159" s="75" t="s">
        <v>179</v>
      </c>
      <c r="AD159" s="136" t="s">
        <v>122</v>
      </c>
    </row>
    <row r="160" spans="1:30" ht="15" customHeight="1">
      <c r="A160" s="75"/>
      <c r="B160" s="107"/>
      <c r="C160" s="112"/>
      <c r="D160" s="77"/>
      <c r="E160" s="78"/>
      <c r="F160" s="78"/>
      <c r="G160" s="78"/>
      <c r="AD160" s="136" t="s">
        <v>122</v>
      </c>
    </row>
    <row r="161" spans="1:30" ht="15" customHeight="1">
      <c r="A161" s="75"/>
      <c r="B161" s="107"/>
      <c r="C161" s="78" t="s">
        <v>88</v>
      </c>
      <c r="D161" s="77"/>
      <c r="E161" s="78"/>
      <c r="F161" s="78"/>
      <c r="G161" s="78" t="s">
        <v>179</v>
      </c>
      <c r="AD161" s="136" t="s">
        <v>122</v>
      </c>
    </row>
    <row r="162" spans="1:30" ht="15" customHeight="1">
      <c r="A162" s="75"/>
      <c r="B162" s="107"/>
      <c r="C162" s="78" t="s">
        <v>96</v>
      </c>
      <c r="D162" s="77"/>
      <c r="E162" s="78"/>
      <c r="F162" s="78"/>
      <c r="G162" s="78" t="s">
        <v>179</v>
      </c>
      <c r="AD162" s="136" t="s">
        <v>122</v>
      </c>
    </row>
    <row r="163" spans="1:30" ht="15" customHeight="1">
      <c r="A163" s="75"/>
      <c r="B163" s="107"/>
      <c r="C163" s="78" t="s">
        <v>97</v>
      </c>
      <c r="D163" s="77"/>
      <c r="E163" s="78"/>
      <c r="F163" s="78"/>
      <c r="G163" s="78" t="s">
        <v>179</v>
      </c>
      <c r="AD163" s="136" t="s">
        <v>122</v>
      </c>
    </row>
    <row r="164" spans="1:30" ht="15" customHeight="1">
      <c r="A164" s="75"/>
      <c r="B164" s="75" t="s">
        <v>98</v>
      </c>
      <c r="C164" s="112"/>
      <c r="D164" s="77"/>
      <c r="E164" s="78"/>
      <c r="F164" s="78"/>
      <c r="G164" s="75" t="s">
        <v>179</v>
      </c>
      <c r="AD164" s="136" t="s">
        <v>122</v>
      </c>
    </row>
    <row r="165" spans="1:30" ht="15" customHeight="1">
      <c r="A165" s="75"/>
      <c r="B165" s="78"/>
      <c r="C165" s="112"/>
      <c r="D165" s="77"/>
      <c r="E165" s="78"/>
      <c r="F165" s="78"/>
      <c r="G165" s="78"/>
      <c r="AD165" s="136" t="s">
        <v>122</v>
      </c>
    </row>
    <row r="166" spans="1:30" ht="15" customHeight="1">
      <c r="A166" s="75"/>
      <c r="B166" s="75" t="s">
        <v>100</v>
      </c>
      <c r="C166" s="112"/>
      <c r="D166" s="77"/>
      <c r="E166" s="78"/>
      <c r="F166" s="78"/>
      <c r="G166" s="75"/>
      <c r="AD166" s="136" t="s">
        <v>122</v>
      </c>
    </row>
    <row r="167" spans="1:30" ht="15" customHeight="1">
      <c r="A167" s="75"/>
      <c r="B167" s="107"/>
      <c r="C167" s="78"/>
      <c r="D167" s="77"/>
      <c r="E167" s="78"/>
      <c r="F167" s="78"/>
      <c r="G167" s="78"/>
      <c r="AD167" s="136" t="s">
        <v>122</v>
      </c>
    </row>
    <row r="168" spans="1:30" ht="15" customHeight="1">
      <c r="A168" s="75"/>
      <c r="B168" s="78"/>
      <c r="C168" s="112"/>
      <c r="D168" s="77"/>
      <c r="E168" s="78"/>
      <c r="F168" s="77"/>
      <c r="G168" s="78" t="s">
        <v>28</v>
      </c>
      <c r="AD168" s="136" t="s">
        <v>122</v>
      </c>
    </row>
    <row r="169" spans="1:30" ht="15" customHeight="1">
      <c r="A169" s="75"/>
      <c r="B169" s="107"/>
      <c r="C169" s="78"/>
      <c r="D169" s="77"/>
      <c r="E169" s="78"/>
      <c r="F169" s="78"/>
      <c r="G169" s="78"/>
      <c r="AD169" s="136" t="s">
        <v>122</v>
      </c>
    </row>
    <row r="170" spans="1:30" ht="15" customHeight="1">
      <c r="A170" s="75" t="s">
        <v>101</v>
      </c>
      <c r="B170" s="107"/>
      <c r="C170" s="112"/>
      <c r="D170" s="77"/>
      <c r="E170" s="78"/>
      <c r="F170" s="78"/>
      <c r="G170" s="78"/>
      <c r="AD170" s="136" t="s">
        <v>122</v>
      </c>
    </row>
    <row r="171" spans="1:30" ht="15" customHeight="1">
      <c r="A171" s="75"/>
      <c r="B171" s="107"/>
      <c r="C171" s="78" t="s">
        <v>82</v>
      </c>
      <c r="D171" s="77"/>
      <c r="E171" s="78"/>
      <c r="F171" s="78"/>
      <c r="G171" s="78"/>
      <c r="AD171" s="136" t="s">
        <v>122</v>
      </c>
    </row>
    <row r="172" spans="1:30" ht="15" customHeight="1">
      <c r="A172" s="75"/>
      <c r="B172" s="107"/>
      <c r="C172" s="78" t="s">
        <v>83</v>
      </c>
      <c r="D172" s="77"/>
      <c r="E172" s="78"/>
      <c r="F172" s="78"/>
      <c r="G172" s="78"/>
      <c r="AD172" s="136" t="s">
        <v>122</v>
      </c>
    </row>
    <row r="173" spans="1:30" ht="15" customHeight="1">
      <c r="A173" s="75"/>
      <c r="B173" s="107"/>
      <c r="C173" s="78" t="s">
        <v>84</v>
      </c>
      <c r="D173" s="77"/>
      <c r="E173" s="78"/>
      <c r="F173" s="78"/>
      <c r="G173" s="78"/>
      <c r="AD173" s="136" t="s">
        <v>122</v>
      </c>
    </row>
    <row r="174" spans="1:30" ht="15" customHeight="1">
      <c r="A174" s="75"/>
      <c r="B174" s="107"/>
      <c r="C174" s="78" t="s">
        <v>85</v>
      </c>
      <c r="D174" s="77"/>
      <c r="E174" s="78"/>
      <c r="F174" s="78"/>
      <c r="G174" s="78"/>
      <c r="AD174" s="136" t="s">
        <v>122</v>
      </c>
    </row>
    <row r="175" spans="1:30" ht="15" customHeight="1">
      <c r="A175" s="75"/>
      <c r="B175" s="107"/>
      <c r="C175" s="78" t="s">
        <v>86</v>
      </c>
      <c r="D175" s="77"/>
      <c r="E175" s="78"/>
      <c r="F175" s="78"/>
      <c r="G175" s="78"/>
      <c r="AD175" s="136" t="s">
        <v>122</v>
      </c>
    </row>
    <row r="176" spans="1:30" ht="15" customHeight="1">
      <c r="A176" s="75"/>
      <c r="B176" s="75" t="s">
        <v>87</v>
      </c>
      <c r="C176" s="112"/>
      <c r="D176" s="77"/>
      <c r="E176" s="78"/>
      <c r="F176" s="78"/>
      <c r="G176" s="78"/>
      <c r="AD176" s="136" t="s">
        <v>122</v>
      </c>
    </row>
    <row r="177" spans="1:30" ht="15" customHeight="1">
      <c r="A177" s="75"/>
      <c r="B177" s="107"/>
      <c r="C177" s="78"/>
      <c r="D177" s="77"/>
      <c r="E177" s="78"/>
      <c r="F177" s="78"/>
      <c r="G177" s="78"/>
      <c r="AD177" s="136" t="s">
        <v>122</v>
      </c>
    </row>
    <row r="178" spans="1:30" ht="15" customHeight="1">
      <c r="A178" s="75"/>
      <c r="B178" s="78"/>
      <c r="C178" s="112"/>
      <c r="D178" s="77"/>
      <c r="E178" s="78"/>
      <c r="F178" s="78"/>
      <c r="G178" s="78" t="s">
        <v>28</v>
      </c>
      <c r="AD178" s="136" t="s">
        <v>122</v>
      </c>
    </row>
    <row r="179" spans="1:30" ht="15" customHeight="1">
      <c r="AD179" s="136" t="s">
        <v>122</v>
      </c>
    </row>
    <row r="180" spans="1:30" ht="15" customHeight="1">
      <c r="AD180" s="136" t="s">
        <v>122</v>
      </c>
    </row>
    <row r="181" spans="1:30" ht="15" customHeight="1">
      <c r="AD181" s="136" t="s">
        <v>122</v>
      </c>
    </row>
    <row r="182" spans="1:30" ht="15" customHeight="1">
      <c r="AD182" s="136" t="s">
        <v>122</v>
      </c>
    </row>
    <row r="183" spans="1:30" ht="15" customHeight="1">
      <c r="AD183" s="136" t="s">
        <v>122</v>
      </c>
    </row>
    <row r="184" spans="1:30" ht="15" customHeight="1">
      <c r="AD184" s="136" t="s">
        <v>122</v>
      </c>
    </row>
    <row r="185" spans="1:30" ht="15" customHeight="1">
      <c r="AD185" s="136" t="s">
        <v>122</v>
      </c>
    </row>
    <row r="186" spans="1:30" ht="15" customHeight="1">
      <c r="AD186" s="136" t="s">
        <v>122</v>
      </c>
    </row>
    <row r="187" spans="1:30" ht="15" customHeight="1">
      <c r="AD187" s="136" t="s">
        <v>122</v>
      </c>
    </row>
    <row r="188" spans="1:30" ht="15" customHeight="1">
      <c r="AD188" s="136" t="s">
        <v>122</v>
      </c>
    </row>
    <row r="189" spans="1:30" ht="15" customHeight="1">
      <c r="AD189" s="136" t="s">
        <v>122</v>
      </c>
    </row>
    <row r="190" spans="1:30" ht="15" customHeight="1">
      <c r="AD190" s="136" t="s">
        <v>122</v>
      </c>
    </row>
    <row r="191" spans="1:30" ht="15" customHeight="1">
      <c r="AD191" s="136" t="s">
        <v>122</v>
      </c>
    </row>
    <row r="192" spans="1:30" ht="15" customHeight="1">
      <c r="AD192" s="136" t="s">
        <v>122</v>
      </c>
    </row>
    <row r="193" spans="30:30" ht="15" customHeight="1">
      <c r="AD193" s="136" t="s">
        <v>122</v>
      </c>
    </row>
    <row r="194" spans="30:30" ht="15" customHeight="1">
      <c r="AD194" s="136" t="s">
        <v>122</v>
      </c>
    </row>
    <row r="195" spans="30:30" ht="15" customHeight="1">
      <c r="AD195" s="136" t="s">
        <v>122</v>
      </c>
    </row>
    <row r="196" spans="30:30" ht="15" customHeight="1">
      <c r="AD196" s="136" t="s">
        <v>122</v>
      </c>
    </row>
    <row r="197" spans="30:30" ht="15" customHeight="1">
      <c r="AD197" s="136" t="s">
        <v>122</v>
      </c>
    </row>
    <row r="198" spans="30:30" ht="15" customHeight="1">
      <c r="AD198" s="136" t="s">
        <v>122</v>
      </c>
    </row>
    <row r="199" spans="30:30" ht="15" customHeight="1">
      <c r="AD199" s="136" t="s">
        <v>122</v>
      </c>
    </row>
    <row r="200" spans="30:30" ht="15" customHeight="1">
      <c r="AD200" s="136" t="s">
        <v>122</v>
      </c>
    </row>
    <row r="201" spans="30:30" ht="15" customHeight="1">
      <c r="AD201" s="136" t="s">
        <v>122</v>
      </c>
    </row>
    <row r="202" spans="30:30" ht="15" customHeight="1">
      <c r="AD202" s="136" t="s">
        <v>122</v>
      </c>
    </row>
    <row r="203" spans="30:30" ht="15" customHeight="1">
      <c r="AD203" s="136" t="s">
        <v>122</v>
      </c>
    </row>
    <row r="204" spans="30:30" ht="15" customHeight="1">
      <c r="AD204" s="136" t="s">
        <v>122</v>
      </c>
    </row>
    <row r="205" spans="30:30" ht="15" customHeight="1">
      <c r="AD205" s="136" t="s">
        <v>122</v>
      </c>
    </row>
    <row r="206" spans="30:30" ht="15" customHeight="1">
      <c r="AD206" s="136" t="s">
        <v>122</v>
      </c>
    </row>
    <row r="207" spans="30:30" ht="15" customHeight="1">
      <c r="AD207" s="136" t="s">
        <v>122</v>
      </c>
    </row>
    <row r="208" spans="30:30" ht="15" customHeight="1">
      <c r="AD208" s="136" t="s">
        <v>122</v>
      </c>
    </row>
    <row r="209" spans="30:30" ht="15" customHeight="1">
      <c r="AD209" s="136" t="s">
        <v>122</v>
      </c>
    </row>
    <row r="210" spans="30:30" ht="15" customHeight="1">
      <c r="AD210" s="136" t="s">
        <v>122</v>
      </c>
    </row>
    <row r="211" spans="30:30" ht="15" customHeight="1">
      <c r="AD211" s="136" t="s">
        <v>122</v>
      </c>
    </row>
    <row r="212" spans="30:30" ht="15" customHeight="1">
      <c r="AD212" s="136" t="s">
        <v>122</v>
      </c>
    </row>
    <row r="213" spans="30:30" ht="15" customHeight="1">
      <c r="AD213" s="136" t="s">
        <v>122</v>
      </c>
    </row>
    <row r="214" spans="30:30" ht="15" customHeight="1">
      <c r="AD214" s="136" t="s">
        <v>122</v>
      </c>
    </row>
    <row r="215" spans="30:30" ht="15" customHeight="1">
      <c r="AD215" s="136" t="s">
        <v>122</v>
      </c>
    </row>
    <row r="216" spans="30:30" ht="15" customHeight="1">
      <c r="AD216" s="136" t="s">
        <v>122</v>
      </c>
    </row>
    <row r="217" spans="30:30" ht="15" customHeight="1">
      <c r="AD217" s="136" t="s">
        <v>122</v>
      </c>
    </row>
    <row r="218" spans="30:30" ht="15" customHeight="1">
      <c r="AD218" s="136" t="s">
        <v>122</v>
      </c>
    </row>
    <row r="219" spans="30:30" ht="15" customHeight="1">
      <c r="AD219" s="136" t="s">
        <v>122</v>
      </c>
    </row>
    <row r="220" spans="30:30" ht="15" customHeight="1">
      <c r="AD220" s="136" t="s">
        <v>122</v>
      </c>
    </row>
    <row r="221" spans="30:30" ht="15" customHeight="1">
      <c r="AD221" s="136" t="s">
        <v>122</v>
      </c>
    </row>
    <row r="222" spans="30:30" ht="15" customHeight="1">
      <c r="AD222" s="136" t="s">
        <v>122</v>
      </c>
    </row>
    <row r="223" spans="30:30" ht="15" customHeight="1">
      <c r="AD223" s="136" t="s">
        <v>122</v>
      </c>
    </row>
    <row r="224" spans="30:30" ht="15" customHeight="1">
      <c r="AD224" s="136" t="s">
        <v>122</v>
      </c>
    </row>
    <row r="225" spans="30:30" ht="15" customHeight="1">
      <c r="AD225" s="136" t="s">
        <v>122</v>
      </c>
    </row>
    <row r="226" spans="30:30" ht="15" customHeight="1">
      <c r="AD226" s="136" t="s">
        <v>122</v>
      </c>
    </row>
    <row r="227" spans="30:30" ht="15" customHeight="1">
      <c r="AD227" s="136" t="s">
        <v>122</v>
      </c>
    </row>
    <row r="228" spans="30:30" ht="15" customHeight="1">
      <c r="AD228" s="136" t="s">
        <v>122</v>
      </c>
    </row>
    <row r="229" spans="30:30" ht="15" customHeight="1">
      <c r="AD229" s="136" t="s">
        <v>122</v>
      </c>
    </row>
    <row r="230" spans="30:30" ht="15" customHeight="1">
      <c r="AD230" s="136" t="s">
        <v>122</v>
      </c>
    </row>
    <row r="231" spans="30:30" ht="15" customHeight="1">
      <c r="AD231" s="136" t="s">
        <v>122</v>
      </c>
    </row>
    <row r="232" spans="30:30" ht="15" customHeight="1">
      <c r="AD232" s="136" t="s">
        <v>122</v>
      </c>
    </row>
  </sheetData>
  <conditionalFormatting sqref="J3:N3">
    <cfRule type="beginsWith" dxfId="27" priority="5" operator="beginsWith" text="P">
      <formula>LEFT(J3,LEN("P"))="P"</formula>
    </cfRule>
    <cfRule type="beginsWith" dxfId="26" priority="6" operator="beginsWith" text="H">
      <formula>LEFT(J3,LEN("H"))="H"</formula>
    </cfRule>
  </conditionalFormatting>
  <conditionalFormatting sqref="O3:AC3">
    <cfRule type="beginsWith" dxfId="25" priority="3" operator="beginsWith" text="P">
      <formula>LEFT(O3,LEN("P"))="P"</formula>
    </cfRule>
    <cfRule type="beginsWith" dxfId="24" priority="4" operator="beginsWith" text="H">
      <formula>LEFT(O3,LEN("H"))="H"</formula>
    </cfRule>
  </conditionalFormatting>
  <conditionalFormatting sqref="AD3">
    <cfRule type="beginsWith" dxfId="23" priority="1" operator="beginsWith" text="P">
      <formula>LEFT(AD3,LEN("P"))="P"</formula>
    </cfRule>
    <cfRule type="beginsWith" dxfId="22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  <outlinePr summaryBelow="0" summaryRight="0"/>
  </sheetPr>
  <dimension ref="A1:AD182"/>
  <sheetViews>
    <sheetView defaultGridColor="0" colorId="22" zoomScale="150" zoomScaleNormal="150" zoomScalePageLayoutView="150" workbookViewId="0">
      <pane xSplit="9" ySplit="5" topLeftCell="L57" activePane="bottomRight" state="frozen"/>
      <selection activeCell="J3" sqref="J3:CA3"/>
      <selection pane="topRight" activeCell="J3" sqref="J3:CA3"/>
      <selection pane="bottomLeft" activeCell="J3" sqref="J3:CA3"/>
      <selection pane="bottomRight" activeCell="J15" sqref="J15"/>
    </sheetView>
  </sheetViews>
  <sheetFormatPr baseColWidth="10" defaultColWidth="10.83203125" defaultRowHeight="15" customHeight="1" outlineLevelRow="1" x14ac:dyDescent="0"/>
  <cols>
    <col min="1" max="1" width="2.83203125" style="75" customWidth="1"/>
    <col min="2" max="2" width="2.83203125" style="107" customWidth="1"/>
    <col min="3" max="3" width="2.83203125" style="112" customWidth="1"/>
    <col min="4" max="4" width="2.83203125" style="77" customWidth="1"/>
    <col min="5" max="5" width="33.83203125" style="78" customWidth="1"/>
    <col min="6" max="6" width="9.6640625" style="78" customWidth="1"/>
    <col min="7" max="7" width="7.33203125" style="78" customWidth="1"/>
    <col min="8" max="8" width="6.6640625" style="78" customWidth="1"/>
    <col min="9" max="9" width="2.6640625" style="78" customWidth="1"/>
    <col min="10" max="29" width="11.6640625" style="78" customWidth="1"/>
    <col min="30" max="30" width="2.83203125" style="30" customWidth="1"/>
  </cols>
  <sheetData>
    <row r="1" spans="1:30" ht="23" customHeight="1">
      <c r="A1" s="23" t="str">
        <f ca="1" xml:space="preserve"> RIGHT(CELL("filename", A1), LEN(CELL("filename", A1)) - SEARCH("]", CELL("filename", A1)))</f>
        <v>EstFinan</v>
      </c>
      <c r="D1" s="113"/>
      <c r="E1" s="106"/>
      <c r="F1" s="28"/>
      <c r="G1" s="28"/>
      <c r="H1" s="28"/>
      <c r="I1" s="106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0" ht="15" customHeight="1">
      <c r="A2" s="40"/>
      <c r="B2" s="40"/>
      <c r="C2" s="42"/>
      <c r="D2" s="39"/>
      <c r="E2" s="40" t="str">
        <f>Time_hipotesis!E2</f>
        <v>Año Inicial</v>
      </c>
      <c r="F2" s="39"/>
      <c r="G2" s="40"/>
      <c r="H2" s="39"/>
      <c r="I2" s="40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>
        <f>Time_hipotesis!N2</f>
        <v>2020</v>
      </c>
      <c r="O2" s="40">
        <f>Time_hipotesis!O2</f>
        <v>2021</v>
      </c>
      <c r="P2" s="40" t="str">
        <f>Time_hipotesis!P2</f>
        <v/>
      </c>
      <c r="Q2" s="40" t="str">
        <f>Time_hipotesis!Q2</f>
        <v/>
      </c>
      <c r="R2" s="40" t="str">
        <f>Time_hipotesis!R2</f>
        <v/>
      </c>
      <c r="S2" s="40" t="str">
        <f>Time_hipotesis!S2</f>
        <v/>
      </c>
      <c r="T2" s="40" t="str">
        <f>Time_hipotesis!T2</f>
        <v/>
      </c>
      <c r="U2" s="40" t="str">
        <f>Time_hipotesis!U2</f>
        <v/>
      </c>
      <c r="V2" s="40" t="str">
        <f>Time_hipotesis!V2</f>
        <v/>
      </c>
      <c r="W2" s="40" t="str">
        <f>Time_hipotesis!W2</f>
        <v/>
      </c>
      <c r="X2" s="40" t="str">
        <f>Time_hipotesis!X2</f>
        <v/>
      </c>
      <c r="Y2" s="40" t="str">
        <f>Time_hipotesis!Y2</f>
        <v/>
      </c>
      <c r="Z2" s="40" t="str">
        <f>Time_hipotesis!Z2</f>
        <v/>
      </c>
      <c r="AA2" s="40" t="str">
        <f>Time_hipotesis!AA2</f>
        <v/>
      </c>
      <c r="AB2" s="40" t="str">
        <f>Time_hipotesis!AB2</f>
        <v/>
      </c>
      <c r="AC2" s="40" t="str">
        <f>Time_hipotesis!AC2</f>
        <v/>
      </c>
    </row>
    <row r="3" spans="1:30" ht="15" customHeight="1">
      <c r="E3" s="40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Proyección</v>
      </c>
      <c r="O3" s="37" t="str">
        <f>Time_hipotesis!O3</f>
        <v>Proyección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30" ht="15" customHeight="1">
      <c r="A4" s="84"/>
      <c r="B4" s="84"/>
      <c r="C4" s="84"/>
      <c r="D4" s="38"/>
      <c r="E4" s="40" t="str">
        <f>Time_hipotesis!E4</f>
        <v>Año Inicial</v>
      </c>
      <c r="F4" s="39"/>
      <c r="G4" s="84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>
        <f>Time_hipotesis!N4</f>
        <v>2020</v>
      </c>
      <c r="O4" s="41">
        <f>Time_hipotesis!O4</f>
        <v>2021</v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78"/>
    </row>
    <row r="5" spans="1:30" ht="15" customHeight="1">
      <c r="A5" s="40"/>
      <c r="B5" s="40"/>
      <c r="C5" s="42"/>
      <c r="D5" s="38"/>
      <c r="E5" s="40" t="str">
        <f>Time_hipotesis!E5</f>
        <v>Contador</v>
      </c>
      <c r="F5" s="43" t="s">
        <v>5</v>
      </c>
      <c r="G5" s="75" t="s">
        <v>6</v>
      </c>
      <c r="H5" s="43" t="s">
        <v>1</v>
      </c>
      <c r="I5" s="84"/>
      <c r="J5" s="84">
        <f>Time_hipotesis!J5</f>
        <v>1</v>
      </c>
      <c r="K5" s="84">
        <f>Time_hipotesis!K5</f>
        <v>2</v>
      </c>
      <c r="L5" s="84">
        <f>Time_hipotesis!L5</f>
        <v>3</v>
      </c>
      <c r="M5" s="84">
        <f>Time_hipotesis!M5</f>
        <v>4</v>
      </c>
      <c r="N5" s="84">
        <f>Time_hipotesis!N5</f>
        <v>5</v>
      </c>
      <c r="O5" s="84">
        <f>Time_hipotesis!O5</f>
        <v>6</v>
      </c>
      <c r="P5" s="84">
        <f>Time_hipotesis!P5</f>
        <v>7</v>
      </c>
      <c r="Q5" s="84">
        <f>Time_hipotesis!Q5</f>
        <v>8</v>
      </c>
      <c r="R5" s="84">
        <f>Time_hipotesis!R5</f>
        <v>9</v>
      </c>
      <c r="S5" s="84">
        <f>Time_hipotesis!S5</f>
        <v>10</v>
      </c>
      <c r="T5" s="84">
        <f>Time_hipotesis!T5</f>
        <v>11</v>
      </c>
      <c r="U5" s="84">
        <f>Time_hipotesis!U5</f>
        <v>12</v>
      </c>
      <c r="V5" s="84">
        <f>Time_hipotesis!V5</f>
        <v>13</v>
      </c>
      <c r="W5" s="84">
        <f>Time_hipotesis!W5</f>
        <v>14</v>
      </c>
      <c r="X5" s="84">
        <f>Time_hipotesis!X5</f>
        <v>15</v>
      </c>
      <c r="Y5" s="84">
        <f>Time_hipotesis!Y5</f>
        <v>16</v>
      </c>
      <c r="Z5" s="84">
        <f>Time_hipotesis!Z5</f>
        <v>17</v>
      </c>
      <c r="AA5" s="84">
        <f>Time_hipotesis!AA5</f>
        <v>18</v>
      </c>
      <c r="AB5" s="84">
        <f>Time_hipotesis!AB5</f>
        <v>19</v>
      </c>
      <c r="AC5" s="84">
        <f>Time_hipotesis!AC5</f>
        <v>20</v>
      </c>
    </row>
    <row r="6" spans="1:30" ht="15" customHeight="1">
      <c r="F6" s="75"/>
      <c r="G6" s="75"/>
      <c r="H6" s="75"/>
      <c r="J6"/>
    </row>
    <row r="7" spans="1:30" ht="15" customHeight="1">
      <c r="J7"/>
    </row>
    <row r="8" spans="1:30" ht="15" customHeight="1">
      <c r="A8" s="75" t="s">
        <v>40</v>
      </c>
      <c r="J8"/>
    </row>
    <row r="9" spans="1:30" ht="15" customHeight="1" outlineLevel="1">
      <c r="J9"/>
      <c r="AD9" s="136" t="s">
        <v>122</v>
      </c>
    </row>
    <row r="10" spans="1:30" ht="15" customHeight="1" outlineLevel="1">
      <c r="C10" s="4" t="s">
        <v>41</v>
      </c>
      <c r="D10" s="1"/>
      <c r="E10" s="4"/>
      <c r="F10" s="4"/>
      <c r="G10" s="4" t="s">
        <v>179</v>
      </c>
      <c r="H10" s="4"/>
      <c r="I10" s="4"/>
      <c r="J10" s="159">
        <f ca="1">Drivers!J13</f>
        <v>0</v>
      </c>
      <c r="K10" s="159">
        <f>Drivers!K13</f>
        <v>6000</v>
      </c>
      <c r="L10" s="159">
        <f>Drivers!L13</f>
        <v>6089.9999999999991</v>
      </c>
      <c r="M10" s="159">
        <f>Drivers!M13</f>
        <v>6181.3499999999985</v>
      </c>
      <c r="N10" s="159">
        <f>Drivers!N13</f>
        <v>6274.0702499999979</v>
      </c>
      <c r="O10" s="159">
        <f>Drivers!O13</f>
        <v>6368.1813037499969</v>
      </c>
      <c r="P10" s="159">
        <f ca="1">Drivers!P13</f>
        <v>0</v>
      </c>
      <c r="Q10" s="159">
        <f ca="1">Drivers!Q13</f>
        <v>0</v>
      </c>
      <c r="R10" s="159">
        <f ca="1">Drivers!R13</f>
        <v>0</v>
      </c>
      <c r="S10" s="159">
        <f ca="1">Drivers!S13</f>
        <v>0</v>
      </c>
      <c r="T10" s="159">
        <f ca="1">Drivers!T13</f>
        <v>0</v>
      </c>
      <c r="U10" s="159">
        <f ca="1">Drivers!U13</f>
        <v>0</v>
      </c>
      <c r="V10" s="159">
        <f ca="1">Drivers!V13</f>
        <v>0</v>
      </c>
      <c r="W10" s="159">
        <f ca="1">Drivers!W13</f>
        <v>0</v>
      </c>
      <c r="X10" s="159">
        <f ca="1">Drivers!X13</f>
        <v>0</v>
      </c>
      <c r="Y10" s="159">
        <f ca="1">Drivers!Y13</f>
        <v>0</v>
      </c>
      <c r="Z10" s="159">
        <f ca="1">Drivers!Z13</f>
        <v>0</v>
      </c>
      <c r="AA10" s="159">
        <f ca="1">Drivers!AA13</f>
        <v>0</v>
      </c>
      <c r="AB10" s="159">
        <f ca="1">Drivers!AB13</f>
        <v>0</v>
      </c>
      <c r="AC10" s="159">
        <f ca="1">Drivers!AC13</f>
        <v>0</v>
      </c>
      <c r="AD10" s="136" t="s">
        <v>122</v>
      </c>
    </row>
    <row r="11" spans="1:30" ht="15" customHeight="1" outlineLevel="1">
      <c r="C11" s="4" t="s">
        <v>42</v>
      </c>
      <c r="D11" s="1"/>
      <c r="E11" s="4"/>
      <c r="F11" s="4"/>
      <c r="G11" s="4" t="s">
        <v>179</v>
      </c>
      <c r="H11" s="4"/>
      <c r="I11" s="4"/>
      <c r="J11" s="159">
        <f ca="1">Drivers!J17</f>
        <v>0</v>
      </c>
      <c r="K11" s="159">
        <f>Drivers!K17</f>
        <v>-3000</v>
      </c>
      <c r="L11" s="159">
        <f>Drivers!L17</f>
        <v>-3044.9999999999995</v>
      </c>
      <c r="M11" s="159">
        <f>Drivers!M17</f>
        <v>-3090.6749999999993</v>
      </c>
      <c r="N11" s="159">
        <f>Drivers!N17</f>
        <v>-3137.035124999999</v>
      </c>
      <c r="O11" s="159">
        <f>Drivers!O17</f>
        <v>-3184.0906518749985</v>
      </c>
      <c r="P11" s="159">
        <f>Drivers!P17</f>
        <v>0</v>
      </c>
      <c r="Q11" s="159">
        <f>Drivers!Q17</f>
        <v>0</v>
      </c>
      <c r="R11" s="159">
        <f>Drivers!R17</f>
        <v>0</v>
      </c>
      <c r="S11" s="159">
        <f>Drivers!S17</f>
        <v>0</v>
      </c>
      <c r="T11" s="159">
        <f>Drivers!T17</f>
        <v>0</v>
      </c>
      <c r="U11" s="159">
        <f>Drivers!U17</f>
        <v>0</v>
      </c>
      <c r="V11" s="159">
        <f>Drivers!V17</f>
        <v>0</v>
      </c>
      <c r="W11" s="159">
        <f>Drivers!W17</f>
        <v>0</v>
      </c>
      <c r="X11" s="159">
        <f>Drivers!X17</f>
        <v>0</v>
      </c>
      <c r="Y11" s="159">
        <f>Drivers!Y17</f>
        <v>0</v>
      </c>
      <c r="Z11" s="159">
        <f>Drivers!Z17</f>
        <v>0</v>
      </c>
      <c r="AA11" s="159">
        <f>Drivers!AA17</f>
        <v>0</v>
      </c>
      <c r="AB11" s="159">
        <f>Drivers!AB17</f>
        <v>0</v>
      </c>
      <c r="AC11" s="159">
        <f>Drivers!AC17</f>
        <v>0</v>
      </c>
      <c r="AD11" s="136" t="s">
        <v>122</v>
      </c>
    </row>
    <row r="12" spans="1:30" ht="15" customHeight="1" outlineLevel="1">
      <c r="B12" s="75" t="s">
        <v>53</v>
      </c>
      <c r="G12" s="78" t="s">
        <v>179</v>
      </c>
      <c r="J12" s="157">
        <f ca="1">SUM(J10:J11)</f>
        <v>0</v>
      </c>
      <c r="K12" s="157">
        <f t="shared" ref="K12:P12" si="0">SUM(K10:K11)</f>
        <v>3000</v>
      </c>
      <c r="L12" s="157">
        <f t="shared" si="0"/>
        <v>3044.9999999999995</v>
      </c>
      <c r="M12" s="157">
        <f t="shared" si="0"/>
        <v>3090.6749999999993</v>
      </c>
      <c r="N12" s="157">
        <f t="shared" si="0"/>
        <v>3137.035124999999</v>
      </c>
      <c r="O12" s="157">
        <f t="shared" si="0"/>
        <v>3184.0906518749985</v>
      </c>
      <c r="P12" s="157">
        <f t="shared" ca="1" si="0"/>
        <v>0</v>
      </c>
      <c r="Q12" s="157">
        <f t="shared" ref="Q12:AC12" ca="1" si="1">SUM(Q10:Q11)</f>
        <v>0</v>
      </c>
      <c r="R12" s="157">
        <f t="shared" ca="1" si="1"/>
        <v>0</v>
      </c>
      <c r="S12" s="157">
        <f t="shared" ca="1" si="1"/>
        <v>0</v>
      </c>
      <c r="T12" s="157">
        <f t="shared" ca="1" si="1"/>
        <v>0</v>
      </c>
      <c r="U12" s="157">
        <f t="shared" ca="1" si="1"/>
        <v>0</v>
      </c>
      <c r="V12" s="157">
        <f t="shared" ca="1" si="1"/>
        <v>0</v>
      </c>
      <c r="W12" s="157">
        <f t="shared" ca="1" si="1"/>
        <v>0</v>
      </c>
      <c r="X12" s="157">
        <f t="shared" ca="1" si="1"/>
        <v>0</v>
      </c>
      <c r="Y12" s="157">
        <f t="shared" ca="1" si="1"/>
        <v>0</v>
      </c>
      <c r="Z12" s="157">
        <f t="shared" ca="1" si="1"/>
        <v>0</v>
      </c>
      <c r="AA12" s="157">
        <f t="shared" ca="1" si="1"/>
        <v>0</v>
      </c>
      <c r="AB12" s="157">
        <f t="shared" ca="1" si="1"/>
        <v>0</v>
      </c>
      <c r="AC12" s="157">
        <f t="shared" ca="1" si="1"/>
        <v>0</v>
      </c>
      <c r="AD12" s="136" t="s">
        <v>122</v>
      </c>
    </row>
    <row r="13" spans="1:30" ht="15" customHeight="1" outlineLevel="1"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136" t="s">
        <v>122</v>
      </c>
    </row>
    <row r="14" spans="1:30" ht="15" customHeight="1" outlineLevel="1">
      <c r="C14" s="4" t="s">
        <v>48</v>
      </c>
      <c r="D14" s="1"/>
      <c r="E14" s="4"/>
      <c r="F14" s="4"/>
      <c r="G14" s="4" t="s">
        <v>179</v>
      </c>
      <c r="H14" s="4"/>
      <c r="I14" s="4"/>
      <c r="J14" s="159">
        <f ca="1">Drivers!J23</f>
        <v>0</v>
      </c>
      <c r="K14" s="159">
        <f>Drivers!K23</f>
        <v>-2100</v>
      </c>
      <c r="L14" s="159">
        <f>Drivers!L23</f>
        <v>-2131.4999999999995</v>
      </c>
      <c r="M14" s="159">
        <f>Drivers!M23</f>
        <v>-2163.4724999999994</v>
      </c>
      <c r="N14" s="159">
        <f>Drivers!N23</f>
        <v>-2195.9245874999992</v>
      </c>
      <c r="O14" s="159">
        <f>Drivers!O23</f>
        <v>-2228.8634563124988</v>
      </c>
      <c r="P14" s="159">
        <f>Drivers!P23</f>
        <v>0</v>
      </c>
      <c r="Q14" s="159">
        <f>Drivers!Q23</f>
        <v>0</v>
      </c>
      <c r="R14" s="159">
        <f>Drivers!R23</f>
        <v>0</v>
      </c>
      <c r="S14" s="159">
        <f>Drivers!S23</f>
        <v>0</v>
      </c>
      <c r="T14" s="159">
        <f>Drivers!T23</f>
        <v>0</v>
      </c>
      <c r="U14" s="159">
        <f>Drivers!U23</f>
        <v>0</v>
      </c>
      <c r="V14" s="159">
        <f>Drivers!V23</f>
        <v>0</v>
      </c>
      <c r="W14" s="159">
        <f>Drivers!W23</f>
        <v>0</v>
      </c>
      <c r="X14" s="159">
        <f>Drivers!X23</f>
        <v>0</v>
      </c>
      <c r="Y14" s="159">
        <f>Drivers!Y23</f>
        <v>0</v>
      </c>
      <c r="Z14" s="159">
        <f>Drivers!Z23</f>
        <v>0</v>
      </c>
      <c r="AA14" s="159">
        <f>Drivers!AA23</f>
        <v>0</v>
      </c>
      <c r="AB14" s="159">
        <f>Drivers!AB23</f>
        <v>0</v>
      </c>
      <c r="AC14" s="159">
        <f>Drivers!AC23</f>
        <v>0</v>
      </c>
      <c r="AD14" s="136" t="s">
        <v>122</v>
      </c>
    </row>
    <row r="15" spans="1:30" ht="15" customHeight="1" outlineLevel="1">
      <c r="B15" s="75" t="s">
        <v>54</v>
      </c>
      <c r="G15" s="78" t="s">
        <v>179</v>
      </c>
      <c r="J15" s="157">
        <f ca="1">J12+J14</f>
        <v>0</v>
      </c>
      <c r="K15" s="157">
        <f t="shared" ref="K15:P15" si="2">K12+K14</f>
        <v>900</v>
      </c>
      <c r="L15" s="157">
        <f t="shared" si="2"/>
        <v>913.5</v>
      </c>
      <c r="M15" s="157">
        <f t="shared" si="2"/>
        <v>927.20249999999987</v>
      </c>
      <c r="N15" s="157">
        <f t="shared" si="2"/>
        <v>941.11053749999974</v>
      </c>
      <c r="O15" s="157">
        <f t="shared" si="2"/>
        <v>955.22719556249967</v>
      </c>
      <c r="P15" s="157">
        <f t="shared" ca="1" si="2"/>
        <v>0</v>
      </c>
      <c r="Q15" s="157">
        <f t="shared" ref="Q15:AC15" ca="1" si="3">Q12+Q14</f>
        <v>0</v>
      </c>
      <c r="R15" s="157">
        <f t="shared" ca="1" si="3"/>
        <v>0</v>
      </c>
      <c r="S15" s="157">
        <f t="shared" ca="1" si="3"/>
        <v>0</v>
      </c>
      <c r="T15" s="157">
        <f t="shared" ca="1" si="3"/>
        <v>0</v>
      </c>
      <c r="U15" s="157">
        <f t="shared" ca="1" si="3"/>
        <v>0</v>
      </c>
      <c r="V15" s="157">
        <f t="shared" ca="1" si="3"/>
        <v>0</v>
      </c>
      <c r="W15" s="157">
        <f t="shared" ca="1" si="3"/>
        <v>0</v>
      </c>
      <c r="X15" s="157">
        <f t="shared" ca="1" si="3"/>
        <v>0</v>
      </c>
      <c r="Y15" s="157">
        <f t="shared" ca="1" si="3"/>
        <v>0</v>
      </c>
      <c r="Z15" s="157">
        <f t="shared" ca="1" si="3"/>
        <v>0</v>
      </c>
      <c r="AA15" s="157">
        <f t="shared" ca="1" si="3"/>
        <v>0</v>
      </c>
      <c r="AB15" s="157">
        <f t="shared" ca="1" si="3"/>
        <v>0</v>
      </c>
      <c r="AC15" s="157">
        <f t="shared" ca="1" si="3"/>
        <v>0</v>
      </c>
      <c r="AD15" s="136" t="s">
        <v>122</v>
      </c>
    </row>
    <row r="16" spans="1:30" ht="15" customHeight="1" outlineLevel="1">
      <c r="J16" s="15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136" t="s">
        <v>122</v>
      </c>
    </row>
    <row r="17" spans="1:30" ht="15" customHeight="1" outlineLevel="1">
      <c r="C17" s="4" t="s">
        <v>49</v>
      </c>
      <c r="D17" s="1"/>
      <c r="E17" s="4"/>
      <c r="F17" s="4"/>
      <c r="G17" s="4" t="s">
        <v>179</v>
      </c>
      <c r="H17" s="4"/>
      <c r="I17" s="4"/>
      <c r="J17" s="159">
        <f ca="1">Drivers!J33</f>
        <v>0</v>
      </c>
      <c r="K17" s="159">
        <f ca="1">Drivers!K33</f>
        <v>-400</v>
      </c>
      <c r="L17" s="159">
        <f ca="1">Drivers!L33</f>
        <v>-400</v>
      </c>
      <c r="M17" s="159">
        <f ca="1">Drivers!M33</f>
        <v>-400</v>
      </c>
      <c r="N17" s="159">
        <f ca="1">Drivers!N33</f>
        <v>-400</v>
      </c>
      <c r="O17" s="159">
        <f ca="1">Drivers!O33</f>
        <v>-400</v>
      </c>
      <c r="P17" s="159">
        <f ca="1">Drivers!P33</f>
        <v>0</v>
      </c>
      <c r="Q17" s="159">
        <f ca="1">Drivers!Q33</f>
        <v>0</v>
      </c>
      <c r="R17" s="159">
        <f ca="1">Drivers!R33</f>
        <v>0</v>
      </c>
      <c r="S17" s="159">
        <f ca="1">Drivers!S33</f>
        <v>0</v>
      </c>
      <c r="T17" s="159">
        <f ca="1">Drivers!T33</f>
        <v>0</v>
      </c>
      <c r="U17" s="159">
        <f ca="1">Drivers!U33</f>
        <v>0</v>
      </c>
      <c r="V17" s="159">
        <f ca="1">Drivers!V33</f>
        <v>0</v>
      </c>
      <c r="W17" s="159">
        <f ca="1">Drivers!W33</f>
        <v>0</v>
      </c>
      <c r="X17" s="159">
        <f ca="1">Drivers!X33</f>
        <v>0</v>
      </c>
      <c r="Y17" s="159">
        <f ca="1">Drivers!Y33</f>
        <v>0</v>
      </c>
      <c r="Z17" s="159">
        <f ca="1">Drivers!Z33</f>
        <v>0</v>
      </c>
      <c r="AA17" s="159">
        <f ca="1">Drivers!AA33</f>
        <v>0</v>
      </c>
      <c r="AB17" s="159">
        <f ca="1">Drivers!AB33</f>
        <v>0</v>
      </c>
      <c r="AC17" s="159">
        <f ca="1">Drivers!AC33</f>
        <v>0</v>
      </c>
      <c r="AD17" s="136" t="s">
        <v>122</v>
      </c>
    </row>
    <row r="18" spans="1:30" ht="15" customHeight="1" outlineLevel="1">
      <c r="C18" s="4" t="s">
        <v>50</v>
      </c>
      <c r="D18" s="1"/>
      <c r="E18" s="4"/>
      <c r="F18" s="4"/>
      <c r="G18" s="4" t="s">
        <v>179</v>
      </c>
      <c r="H18" s="4"/>
      <c r="I18" s="4"/>
      <c r="J18" s="162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36" t="s">
        <v>122</v>
      </c>
    </row>
    <row r="19" spans="1:30" ht="15" customHeight="1" outlineLevel="1">
      <c r="B19" s="75" t="s">
        <v>51</v>
      </c>
      <c r="G19" s="78" t="s">
        <v>179</v>
      </c>
      <c r="J19" s="157">
        <f ca="1">J15+J17</f>
        <v>0</v>
      </c>
      <c r="K19" s="157">
        <f t="shared" ref="K19:P19" ca="1" si="4">K15+K17</f>
        <v>500</v>
      </c>
      <c r="L19" s="157">
        <f t="shared" ca="1" si="4"/>
        <v>513.5</v>
      </c>
      <c r="M19" s="157">
        <f t="shared" ca="1" si="4"/>
        <v>527.20249999999987</v>
      </c>
      <c r="N19" s="157">
        <f t="shared" ca="1" si="4"/>
        <v>541.11053749999974</v>
      </c>
      <c r="O19" s="157">
        <f t="shared" ca="1" si="4"/>
        <v>555.22719556249967</v>
      </c>
      <c r="P19" s="157">
        <f t="shared" ca="1" si="4"/>
        <v>0</v>
      </c>
      <c r="Q19" s="157">
        <f t="shared" ref="Q19:AC19" ca="1" si="5">Q15+Q17</f>
        <v>0</v>
      </c>
      <c r="R19" s="157">
        <f t="shared" ca="1" si="5"/>
        <v>0</v>
      </c>
      <c r="S19" s="157">
        <f t="shared" ca="1" si="5"/>
        <v>0</v>
      </c>
      <c r="T19" s="157">
        <f t="shared" ca="1" si="5"/>
        <v>0</v>
      </c>
      <c r="U19" s="157">
        <f t="shared" ca="1" si="5"/>
        <v>0</v>
      </c>
      <c r="V19" s="157">
        <f t="shared" ca="1" si="5"/>
        <v>0</v>
      </c>
      <c r="W19" s="157">
        <f t="shared" ca="1" si="5"/>
        <v>0</v>
      </c>
      <c r="X19" s="157">
        <f t="shared" ca="1" si="5"/>
        <v>0</v>
      </c>
      <c r="Y19" s="157">
        <f t="shared" ca="1" si="5"/>
        <v>0</v>
      </c>
      <c r="Z19" s="157">
        <f t="shared" ca="1" si="5"/>
        <v>0</v>
      </c>
      <c r="AA19" s="157">
        <f t="shared" ca="1" si="5"/>
        <v>0</v>
      </c>
      <c r="AB19" s="157">
        <f t="shared" ca="1" si="5"/>
        <v>0</v>
      </c>
      <c r="AC19" s="157">
        <f t="shared" ca="1" si="5"/>
        <v>0</v>
      </c>
      <c r="AD19" s="136" t="s">
        <v>122</v>
      </c>
    </row>
    <row r="20" spans="1:30" ht="15" customHeight="1" outlineLevel="1"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136" t="s">
        <v>122</v>
      </c>
    </row>
    <row r="21" spans="1:30" ht="15" customHeight="1" outlineLevel="1">
      <c r="C21" s="4" t="s">
        <v>47</v>
      </c>
      <c r="D21" s="1"/>
      <c r="E21" s="4"/>
      <c r="F21" s="4"/>
      <c r="G21" s="4" t="s">
        <v>179</v>
      </c>
      <c r="H21" s="4"/>
      <c r="I21" s="4"/>
      <c r="J21" s="159">
        <f ca="1">Drivers!J43</f>
        <v>0</v>
      </c>
      <c r="K21" s="159">
        <f ca="1">Drivers!K43</f>
        <v>-150</v>
      </c>
      <c r="L21" s="159">
        <f ca="1">Drivers!L43</f>
        <v>-154.04999999999998</v>
      </c>
      <c r="M21" s="159">
        <f ca="1">Drivers!M43</f>
        <v>-158.16074999999995</v>
      </c>
      <c r="N21" s="159">
        <f ca="1">Drivers!N43</f>
        <v>-162.3331612499999</v>
      </c>
      <c r="O21" s="159">
        <f ca="1">Drivers!O43</f>
        <v>-166.5681586687499</v>
      </c>
      <c r="P21" s="159">
        <f>Drivers!P43</f>
        <v>0</v>
      </c>
      <c r="Q21" s="159">
        <f>Drivers!Q43</f>
        <v>0</v>
      </c>
      <c r="R21" s="159">
        <f>Drivers!R43</f>
        <v>0</v>
      </c>
      <c r="S21" s="159">
        <f>Drivers!S43</f>
        <v>0</v>
      </c>
      <c r="T21" s="159">
        <f>Drivers!T43</f>
        <v>0</v>
      </c>
      <c r="U21" s="159">
        <f>Drivers!U43</f>
        <v>0</v>
      </c>
      <c r="V21" s="159">
        <f>Drivers!V43</f>
        <v>0</v>
      </c>
      <c r="W21" s="159">
        <f>Drivers!W43</f>
        <v>0</v>
      </c>
      <c r="X21" s="159">
        <f>Drivers!X43</f>
        <v>0</v>
      </c>
      <c r="Y21" s="159">
        <f>Drivers!Y43</f>
        <v>0</v>
      </c>
      <c r="Z21" s="159">
        <f>Drivers!Z43</f>
        <v>0</v>
      </c>
      <c r="AA21" s="159">
        <f>Drivers!AA43</f>
        <v>0</v>
      </c>
      <c r="AB21" s="159">
        <f>Drivers!AB43</f>
        <v>0</v>
      </c>
      <c r="AC21" s="159">
        <f>Drivers!AC43</f>
        <v>0</v>
      </c>
      <c r="AD21" s="136" t="s">
        <v>122</v>
      </c>
    </row>
    <row r="22" spans="1:30" ht="15" customHeight="1" outlineLevel="1">
      <c r="B22" s="75" t="s">
        <v>52</v>
      </c>
      <c r="G22" s="78" t="s">
        <v>179</v>
      </c>
      <c r="H22" s="78" t="s">
        <v>204</v>
      </c>
      <c r="J22" s="157">
        <f ca="1">J19+J21</f>
        <v>0</v>
      </c>
      <c r="K22" s="157">
        <f t="shared" ref="K22:P22" ca="1" si="6">K19+K21</f>
        <v>350</v>
      </c>
      <c r="L22" s="157">
        <f t="shared" ca="1" si="6"/>
        <v>359.45000000000005</v>
      </c>
      <c r="M22" s="157">
        <f t="shared" ca="1" si="6"/>
        <v>369.04174999999992</v>
      </c>
      <c r="N22" s="157">
        <f t="shared" ca="1" si="6"/>
        <v>378.77737624999986</v>
      </c>
      <c r="O22" s="157">
        <f t="shared" ca="1" si="6"/>
        <v>388.65903689374977</v>
      </c>
      <c r="P22" s="157">
        <f t="shared" ca="1" si="6"/>
        <v>0</v>
      </c>
      <c r="Q22" s="157">
        <f t="shared" ref="Q22:AC22" ca="1" si="7">Q19+Q21</f>
        <v>0</v>
      </c>
      <c r="R22" s="157">
        <f t="shared" ca="1" si="7"/>
        <v>0</v>
      </c>
      <c r="S22" s="157">
        <f t="shared" ca="1" si="7"/>
        <v>0</v>
      </c>
      <c r="T22" s="157">
        <f t="shared" ca="1" si="7"/>
        <v>0</v>
      </c>
      <c r="U22" s="157">
        <f t="shared" ca="1" si="7"/>
        <v>0</v>
      </c>
      <c r="V22" s="157">
        <f t="shared" ca="1" si="7"/>
        <v>0</v>
      </c>
      <c r="W22" s="157">
        <f t="shared" ca="1" si="7"/>
        <v>0</v>
      </c>
      <c r="X22" s="157">
        <f t="shared" ca="1" si="7"/>
        <v>0</v>
      </c>
      <c r="Y22" s="157">
        <f t="shared" ca="1" si="7"/>
        <v>0</v>
      </c>
      <c r="Z22" s="157">
        <f t="shared" ca="1" si="7"/>
        <v>0</v>
      </c>
      <c r="AA22" s="157">
        <f t="shared" ca="1" si="7"/>
        <v>0</v>
      </c>
      <c r="AB22" s="157">
        <f t="shared" ca="1" si="7"/>
        <v>0</v>
      </c>
      <c r="AC22" s="157">
        <f t="shared" ca="1" si="7"/>
        <v>0</v>
      </c>
      <c r="AD22" s="136" t="s">
        <v>122</v>
      </c>
    </row>
    <row r="23" spans="1:30" ht="15" customHeight="1" outlineLevel="1">
      <c r="B23" s="7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 s="136" t="s">
        <v>122</v>
      </c>
    </row>
    <row r="24" spans="1:30" ht="15" customHeight="1" outlineLevel="1">
      <c r="B24" s="7" t="s">
        <v>88</v>
      </c>
      <c r="C24" s="5"/>
      <c r="D24" s="1"/>
      <c r="E24" s="4"/>
      <c r="F24" s="4"/>
      <c r="G24" s="4" t="s">
        <v>179</v>
      </c>
      <c r="H24" s="4"/>
      <c r="I24" s="4"/>
      <c r="J24" s="163">
        <f>Drivers!J47</f>
        <v>0</v>
      </c>
      <c r="K24" s="163">
        <f>Drivers!K47</f>
        <v>0</v>
      </c>
      <c r="L24" s="163">
        <f>Drivers!L47</f>
        <v>0</v>
      </c>
      <c r="M24" s="163">
        <f>Drivers!M47</f>
        <v>0</v>
      </c>
      <c r="N24" s="163">
        <f>Drivers!N47</f>
        <v>0</v>
      </c>
      <c r="O24" s="163">
        <f>Drivers!O47</f>
        <v>0</v>
      </c>
      <c r="P24" s="163">
        <f>Drivers!P47</f>
        <v>0</v>
      </c>
      <c r="Q24" s="163">
        <f>Drivers!Q47</f>
        <v>0</v>
      </c>
      <c r="R24" s="163">
        <f>Drivers!R47</f>
        <v>0</v>
      </c>
      <c r="S24" s="163">
        <f>Drivers!S47</f>
        <v>0</v>
      </c>
      <c r="T24" s="163">
        <f>Drivers!T47</f>
        <v>0</v>
      </c>
      <c r="U24" s="163">
        <f>Drivers!U47</f>
        <v>0</v>
      </c>
      <c r="V24" s="163">
        <f>Drivers!V47</f>
        <v>0</v>
      </c>
      <c r="W24" s="163">
        <f>Drivers!W47</f>
        <v>0</v>
      </c>
      <c r="X24" s="163">
        <f>Drivers!X47</f>
        <v>0</v>
      </c>
      <c r="Y24" s="163">
        <f>Drivers!Y47</f>
        <v>0</v>
      </c>
      <c r="Z24" s="163">
        <f>Drivers!Z47</f>
        <v>0</v>
      </c>
      <c r="AA24" s="163">
        <f>Drivers!AA47</f>
        <v>0</v>
      </c>
      <c r="AB24" s="163">
        <f>Drivers!AB47</f>
        <v>0</v>
      </c>
      <c r="AC24" s="163">
        <f>Drivers!AC47</f>
        <v>0</v>
      </c>
      <c r="AD24" s="136" t="s">
        <v>122</v>
      </c>
    </row>
    <row r="25" spans="1:30" ht="15" customHeight="1">
      <c r="B25" s="7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 s="136" t="s">
        <v>122</v>
      </c>
    </row>
    <row r="26" spans="1:30" ht="15" customHeight="1"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 s="136" t="s">
        <v>122</v>
      </c>
    </row>
    <row r="27" spans="1:30" ht="15" customHeight="1">
      <c r="A27" s="75" t="s">
        <v>48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 s="136" t="s">
        <v>122</v>
      </c>
    </row>
    <row r="28" spans="1:30" ht="15" customHeight="1" outlineLevel="1">
      <c r="B28" s="107" t="s">
        <v>55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 s="136" t="s">
        <v>122</v>
      </c>
    </row>
    <row r="29" spans="1:30" ht="15" customHeight="1" outlineLevel="1">
      <c r="C29" s="78" t="s">
        <v>42</v>
      </c>
      <c r="G29" s="78" t="s">
        <v>179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 s="136" t="s">
        <v>122</v>
      </c>
    </row>
    <row r="30" spans="1:30" ht="15" customHeight="1" outlineLevel="1">
      <c r="C30" s="78" t="s">
        <v>43</v>
      </c>
      <c r="G30" s="78" t="s">
        <v>179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 s="136" t="s">
        <v>122</v>
      </c>
    </row>
    <row r="31" spans="1:30" ht="15" customHeight="1" outlineLevel="1">
      <c r="C31" s="78" t="s">
        <v>56</v>
      </c>
      <c r="G31" s="78" t="s">
        <v>179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 s="136" t="s">
        <v>122</v>
      </c>
    </row>
    <row r="32" spans="1:30" ht="15" customHeight="1" outlineLevel="1"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 s="136" t="s">
        <v>122</v>
      </c>
    </row>
    <row r="33" spans="1:30" ht="15" customHeight="1" outlineLevel="1">
      <c r="B33" s="107" t="s">
        <v>57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 s="136" t="s">
        <v>122</v>
      </c>
    </row>
    <row r="34" spans="1:30" ht="15" customHeight="1" outlineLevel="1">
      <c r="C34" s="78" t="s">
        <v>44</v>
      </c>
      <c r="E34" s="121"/>
      <c r="G34" s="78" t="s">
        <v>179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 s="136" t="s">
        <v>122</v>
      </c>
    </row>
    <row r="35" spans="1:30" ht="15" customHeight="1" outlineLevel="1">
      <c r="C35" s="78" t="s">
        <v>45</v>
      </c>
      <c r="E35" s="122"/>
      <c r="G35" s="78" t="s">
        <v>179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 s="136" t="s">
        <v>122</v>
      </c>
    </row>
    <row r="36" spans="1:30" ht="15" customHeight="1" outlineLevel="1">
      <c r="C36" s="4" t="s">
        <v>46</v>
      </c>
      <c r="D36" s="1"/>
      <c r="E36" s="128"/>
      <c r="F36" s="4"/>
      <c r="G36" s="4" t="s">
        <v>179</v>
      </c>
      <c r="H36" s="4"/>
      <c r="I36" s="4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36" t="s">
        <v>122</v>
      </c>
    </row>
    <row r="37" spans="1:30" ht="15" customHeight="1" outlineLevel="1">
      <c r="C37" s="78" t="s">
        <v>58</v>
      </c>
      <c r="E37" s="123"/>
      <c r="G37" s="78" t="s">
        <v>179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 s="136" t="s">
        <v>122</v>
      </c>
    </row>
    <row r="38" spans="1:30" ht="15" customHeight="1">
      <c r="E38" s="1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 s="136" t="s">
        <v>122</v>
      </c>
    </row>
    <row r="39" spans="1:30" ht="15" customHeight="1">
      <c r="B39" s="107" t="s">
        <v>3</v>
      </c>
      <c r="E39" s="122"/>
      <c r="J39" s="157">
        <f ca="1">J15-J36</f>
        <v>0</v>
      </c>
      <c r="K39" s="157">
        <f t="shared" ref="K39:AC39" si="8">K15-K36</f>
        <v>900</v>
      </c>
      <c r="L39" s="157">
        <f t="shared" si="8"/>
        <v>913.5</v>
      </c>
      <c r="M39" s="157">
        <f t="shared" si="8"/>
        <v>927.20249999999987</v>
      </c>
      <c r="N39" s="157">
        <f t="shared" si="8"/>
        <v>941.11053749999974</v>
      </c>
      <c r="O39" s="157">
        <f t="shared" si="8"/>
        <v>955.22719556249967</v>
      </c>
      <c r="P39" s="157">
        <f t="shared" ca="1" si="8"/>
        <v>0</v>
      </c>
      <c r="Q39" s="157">
        <f t="shared" ca="1" si="8"/>
        <v>0</v>
      </c>
      <c r="R39" s="157">
        <f t="shared" ca="1" si="8"/>
        <v>0</v>
      </c>
      <c r="S39" s="157">
        <f t="shared" ca="1" si="8"/>
        <v>0</v>
      </c>
      <c r="T39" s="157">
        <f t="shared" ca="1" si="8"/>
        <v>0</v>
      </c>
      <c r="U39" s="157">
        <f t="shared" ca="1" si="8"/>
        <v>0</v>
      </c>
      <c r="V39" s="157">
        <f t="shared" ca="1" si="8"/>
        <v>0</v>
      </c>
      <c r="W39" s="157">
        <f t="shared" ca="1" si="8"/>
        <v>0</v>
      </c>
      <c r="X39" s="157">
        <f t="shared" ca="1" si="8"/>
        <v>0</v>
      </c>
      <c r="Y39" s="157">
        <f t="shared" ca="1" si="8"/>
        <v>0</v>
      </c>
      <c r="Z39" s="157">
        <f t="shared" ca="1" si="8"/>
        <v>0</v>
      </c>
      <c r="AA39" s="157">
        <f t="shared" ca="1" si="8"/>
        <v>0</v>
      </c>
      <c r="AB39" s="157">
        <f t="shared" ca="1" si="8"/>
        <v>0</v>
      </c>
      <c r="AC39" s="157">
        <f t="shared" ca="1" si="8"/>
        <v>0</v>
      </c>
      <c r="AD39" s="136" t="s">
        <v>122</v>
      </c>
    </row>
    <row r="40" spans="1:30" ht="15" customHeight="1"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 s="136" t="s">
        <v>122</v>
      </c>
    </row>
    <row r="41" spans="1:30" ht="15" customHeight="1">
      <c r="A41" s="75" t="s">
        <v>59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 s="136" t="s">
        <v>122</v>
      </c>
    </row>
    <row r="42" spans="1:30" ht="15" customHeight="1" outlineLevel="1">
      <c r="C42" s="130" t="s">
        <v>125</v>
      </c>
      <c r="D42" s="1"/>
      <c r="E42" s="4"/>
      <c r="F42" s="4"/>
      <c r="G42" s="4" t="s">
        <v>179</v>
      </c>
      <c r="H42" s="4" t="s">
        <v>204</v>
      </c>
      <c r="I42" s="4"/>
      <c r="J42" s="159">
        <f ca="1">Drivers!J54</f>
        <v>0</v>
      </c>
      <c r="K42" s="159">
        <f ca="1">Drivers!K54</f>
        <v>0</v>
      </c>
      <c r="L42" s="159">
        <f ca="1">Drivers!L54</f>
        <v>0</v>
      </c>
      <c r="M42" s="159">
        <f ca="1">Drivers!M54</f>
        <v>0</v>
      </c>
      <c r="N42" s="159">
        <f ca="1">Drivers!N54</f>
        <v>0</v>
      </c>
      <c r="O42" s="159">
        <f ca="1">Drivers!O54</f>
        <v>0</v>
      </c>
      <c r="P42" s="159">
        <f ca="1">Drivers!P54</f>
        <v>0</v>
      </c>
      <c r="Q42" s="159">
        <f ca="1">Drivers!Q54</f>
        <v>0</v>
      </c>
      <c r="R42" s="159">
        <f ca="1">Drivers!R54</f>
        <v>0</v>
      </c>
      <c r="S42" s="159">
        <f ca="1">Drivers!S54</f>
        <v>0</v>
      </c>
      <c r="T42" s="159">
        <f ca="1">Drivers!T54</f>
        <v>0</v>
      </c>
      <c r="U42" s="159">
        <f ca="1">Drivers!U54</f>
        <v>0</v>
      </c>
      <c r="V42" s="159">
        <f ca="1">Drivers!V54</f>
        <v>0</v>
      </c>
      <c r="W42" s="159">
        <f ca="1">Drivers!W54</f>
        <v>0</v>
      </c>
      <c r="X42" s="159">
        <f ca="1">Drivers!X54</f>
        <v>0</v>
      </c>
      <c r="Y42" s="159">
        <f ca="1">Drivers!Y54</f>
        <v>0</v>
      </c>
      <c r="Z42" s="159">
        <f ca="1">Drivers!Z54</f>
        <v>0</v>
      </c>
      <c r="AA42" s="159">
        <f ca="1">Drivers!AA54</f>
        <v>0</v>
      </c>
      <c r="AB42" s="159">
        <f ca="1">Drivers!AB54</f>
        <v>0</v>
      </c>
      <c r="AC42" s="159">
        <f ca="1">Drivers!AC54</f>
        <v>0</v>
      </c>
      <c r="AD42" s="136" t="s">
        <v>122</v>
      </c>
    </row>
    <row r="43" spans="1:30" ht="15" customHeight="1" outlineLevel="1">
      <c r="C43" s="130" t="s">
        <v>126</v>
      </c>
      <c r="D43" s="1"/>
      <c r="E43" s="4"/>
      <c r="F43" s="4"/>
      <c r="G43" s="4" t="s">
        <v>179</v>
      </c>
      <c r="H43" s="4" t="s">
        <v>204</v>
      </c>
      <c r="I43" s="4"/>
      <c r="J43" s="159">
        <f ca="1">Drivers!J58</f>
        <v>15000</v>
      </c>
      <c r="K43" s="159">
        <f ca="1">Drivers!K58</f>
        <v>15000</v>
      </c>
      <c r="L43" s="159">
        <f ca="1">Drivers!L58</f>
        <v>15000</v>
      </c>
      <c r="M43" s="159">
        <f ca="1">Drivers!M58</f>
        <v>15000</v>
      </c>
      <c r="N43" s="159">
        <f ca="1">Drivers!N58</f>
        <v>15000</v>
      </c>
      <c r="O43" s="159">
        <f ca="1">Drivers!O58</f>
        <v>15000</v>
      </c>
      <c r="P43" s="159">
        <f ca="1">Drivers!P58</f>
        <v>0</v>
      </c>
      <c r="Q43" s="159">
        <f ca="1">Drivers!Q58</f>
        <v>0</v>
      </c>
      <c r="R43" s="159">
        <f ca="1">Drivers!R58</f>
        <v>0</v>
      </c>
      <c r="S43" s="159">
        <f ca="1">Drivers!S58</f>
        <v>0</v>
      </c>
      <c r="T43" s="159">
        <f ca="1">Drivers!T58</f>
        <v>0</v>
      </c>
      <c r="U43" s="159">
        <f ca="1">Drivers!U58</f>
        <v>0</v>
      </c>
      <c r="V43" s="159">
        <f ca="1">Drivers!V58</f>
        <v>0</v>
      </c>
      <c r="W43" s="159">
        <f ca="1">Drivers!W58</f>
        <v>0</v>
      </c>
      <c r="X43" s="159">
        <f ca="1">Drivers!X58</f>
        <v>0</v>
      </c>
      <c r="Y43" s="159">
        <f ca="1">Drivers!Y58</f>
        <v>0</v>
      </c>
      <c r="Z43" s="159">
        <f ca="1">Drivers!Z58</f>
        <v>0</v>
      </c>
      <c r="AA43" s="159">
        <f ca="1">Drivers!AA58</f>
        <v>0</v>
      </c>
      <c r="AB43" s="159">
        <f ca="1">Drivers!AB58</f>
        <v>0</v>
      </c>
      <c r="AC43" s="159">
        <f ca="1">Drivers!AC58</f>
        <v>0</v>
      </c>
      <c r="AD43" s="136" t="s">
        <v>122</v>
      </c>
    </row>
    <row r="44" spans="1:30" ht="15" customHeight="1" outlineLevel="1">
      <c r="C44" s="130" t="s">
        <v>124</v>
      </c>
      <c r="D44" s="1"/>
      <c r="E44" s="4"/>
      <c r="F44" s="4"/>
      <c r="G44" s="4" t="s">
        <v>179</v>
      </c>
      <c r="H44" s="4" t="s">
        <v>204</v>
      </c>
      <c r="I44" s="4"/>
      <c r="J44" s="159">
        <f ca="1">Drivers!J62</f>
        <v>-7000</v>
      </c>
      <c r="K44" s="159">
        <f ca="1">Drivers!K62</f>
        <v>-7300</v>
      </c>
      <c r="L44" s="159">
        <f ca="1">Drivers!L62</f>
        <v>-7604.5</v>
      </c>
      <c r="M44" s="159">
        <f ca="1">Drivers!M62</f>
        <v>-7913.5675000000001</v>
      </c>
      <c r="N44" s="159">
        <f ca="1">Drivers!N62</f>
        <v>-8227.2710124999994</v>
      </c>
      <c r="O44" s="159">
        <f ca="1">Drivers!O62</f>
        <v>-8545.6800776874989</v>
      </c>
      <c r="P44" s="159">
        <f>Drivers!P62</f>
        <v>0</v>
      </c>
      <c r="Q44" s="159">
        <f>Drivers!Q62</f>
        <v>0</v>
      </c>
      <c r="R44" s="159">
        <f>Drivers!R62</f>
        <v>0</v>
      </c>
      <c r="S44" s="159">
        <f>Drivers!S62</f>
        <v>0</v>
      </c>
      <c r="T44" s="159">
        <f>Drivers!T62</f>
        <v>0</v>
      </c>
      <c r="U44" s="159">
        <f>Drivers!U62</f>
        <v>0</v>
      </c>
      <c r="V44" s="159">
        <f>Drivers!V62</f>
        <v>0</v>
      </c>
      <c r="W44" s="159">
        <f>Drivers!W62</f>
        <v>0</v>
      </c>
      <c r="X44" s="159">
        <f>Drivers!X62</f>
        <v>0</v>
      </c>
      <c r="Y44" s="159">
        <f>Drivers!Y62</f>
        <v>0</v>
      </c>
      <c r="Z44" s="159">
        <f>Drivers!Z62</f>
        <v>0</v>
      </c>
      <c r="AA44" s="159">
        <f>Drivers!AA62</f>
        <v>0</v>
      </c>
      <c r="AB44" s="159">
        <f>Drivers!AB62</f>
        <v>0</v>
      </c>
      <c r="AC44" s="159">
        <f>Drivers!AC62</f>
        <v>0</v>
      </c>
      <c r="AD44" s="136"/>
    </row>
    <row r="45" spans="1:30" ht="15" customHeight="1" outlineLevel="1">
      <c r="C45" s="130" t="s">
        <v>68</v>
      </c>
      <c r="D45" s="1"/>
      <c r="E45" s="4"/>
      <c r="F45" s="4"/>
      <c r="G45" s="4" t="s">
        <v>179</v>
      </c>
      <c r="H45" s="4"/>
      <c r="I45" s="4"/>
      <c r="J45" s="159">
        <f ca="1">Drivers!J66</f>
        <v>0</v>
      </c>
      <c r="K45" s="159">
        <f ca="1">Drivers!K66</f>
        <v>0</v>
      </c>
      <c r="L45" s="159">
        <f ca="1">Drivers!L66</f>
        <v>0</v>
      </c>
      <c r="M45" s="159">
        <f ca="1">Drivers!M66</f>
        <v>0</v>
      </c>
      <c r="N45" s="159">
        <f ca="1">Drivers!N66</f>
        <v>0</v>
      </c>
      <c r="O45" s="159">
        <f ca="1">Drivers!O66</f>
        <v>0</v>
      </c>
      <c r="P45" s="159">
        <f ca="1">Drivers!P66</f>
        <v>0</v>
      </c>
      <c r="Q45" s="159">
        <f ca="1">Drivers!Q66</f>
        <v>0</v>
      </c>
      <c r="R45" s="159">
        <f ca="1">Drivers!R66</f>
        <v>0</v>
      </c>
      <c r="S45" s="159">
        <f ca="1">Drivers!S66</f>
        <v>0</v>
      </c>
      <c r="T45" s="159">
        <f ca="1">Drivers!T66</f>
        <v>0</v>
      </c>
      <c r="U45" s="159">
        <f ca="1">Drivers!U66</f>
        <v>0</v>
      </c>
      <c r="V45" s="159">
        <f ca="1">Drivers!V66</f>
        <v>0</v>
      </c>
      <c r="W45" s="159">
        <f ca="1">Drivers!W66</f>
        <v>0</v>
      </c>
      <c r="X45" s="159">
        <f ca="1">Drivers!X66</f>
        <v>0</v>
      </c>
      <c r="Y45" s="159">
        <f ca="1">Drivers!Y66</f>
        <v>0</v>
      </c>
      <c r="Z45" s="159">
        <f ca="1">Drivers!Z66</f>
        <v>0</v>
      </c>
      <c r="AA45" s="159">
        <f ca="1">Drivers!AA66</f>
        <v>0</v>
      </c>
      <c r="AB45" s="159">
        <f ca="1">Drivers!AB66</f>
        <v>0</v>
      </c>
      <c r="AC45" s="159">
        <f ca="1">Drivers!AC66</f>
        <v>0</v>
      </c>
      <c r="AD45" s="136" t="s">
        <v>122</v>
      </c>
    </row>
    <row r="46" spans="1:30" ht="15" customHeight="1" outlineLevel="1">
      <c r="C46" s="130" t="s">
        <v>61</v>
      </c>
      <c r="D46" s="1"/>
      <c r="E46" s="4"/>
      <c r="F46" s="4"/>
      <c r="G46" s="4" t="s">
        <v>179</v>
      </c>
      <c r="H46" s="4" t="s">
        <v>204</v>
      </c>
      <c r="I46" s="4"/>
      <c r="J46" s="159">
        <f ca="1">Drivers!J70</f>
        <v>0</v>
      </c>
      <c r="K46" s="159">
        <f ca="1">Drivers!K70</f>
        <v>0</v>
      </c>
      <c r="L46" s="159">
        <f ca="1">Drivers!L70</f>
        <v>0</v>
      </c>
      <c r="M46" s="159">
        <f ca="1">Drivers!M70</f>
        <v>0</v>
      </c>
      <c r="N46" s="159">
        <f ca="1">Drivers!N70</f>
        <v>0</v>
      </c>
      <c r="O46" s="159">
        <f ca="1">Drivers!O70</f>
        <v>0</v>
      </c>
      <c r="P46" s="159">
        <f ca="1">Drivers!P70</f>
        <v>0</v>
      </c>
      <c r="Q46" s="159">
        <f ca="1">Drivers!Q70</f>
        <v>0</v>
      </c>
      <c r="R46" s="159">
        <f ca="1">Drivers!R70</f>
        <v>0</v>
      </c>
      <c r="S46" s="159">
        <f ca="1">Drivers!S70</f>
        <v>0</v>
      </c>
      <c r="T46" s="159">
        <f ca="1">Drivers!T70</f>
        <v>0</v>
      </c>
      <c r="U46" s="159">
        <f ca="1">Drivers!U70</f>
        <v>0</v>
      </c>
      <c r="V46" s="159">
        <f ca="1">Drivers!V70</f>
        <v>0</v>
      </c>
      <c r="W46" s="159">
        <f ca="1">Drivers!W70</f>
        <v>0</v>
      </c>
      <c r="X46" s="159">
        <f ca="1">Drivers!X70</f>
        <v>0</v>
      </c>
      <c r="Y46" s="159">
        <f ca="1">Drivers!Y70</f>
        <v>0</v>
      </c>
      <c r="Z46" s="159">
        <f ca="1">Drivers!Z70</f>
        <v>0</v>
      </c>
      <c r="AA46" s="159">
        <f ca="1">Drivers!AA70</f>
        <v>0</v>
      </c>
      <c r="AB46" s="159">
        <f ca="1">Drivers!AB70</f>
        <v>0</v>
      </c>
      <c r="AC46" s="159">
        <f ca="1">Drivers!AC70</f>
        <v>0</v>
      </c>
      <c r="AD46" s="136" t="s">
        <v>122</v>
      </c>
    </row>
    <row r="47" spans="1:30" ht="15" customHeight="1" outlineLevel="1">
      <c r="B47" s="124" t="s">
        <v>60</v>
      </c>
      <c r="G47" s="78" t="s">
        <v>179</v>
      </c>
      <c r="J47" s="157">
        <f ca="1">SUM(J42:J46)</f>
        <v>8000</v>
      </c>
      <c r="K47" s="157">
        <f t="shared" ref="K47:AC47" ca="1" si="9">SUM(K42:K46)</f>
        <v>7700</v>
      </c>
      <c r="L47" s="157">
        <f t="shared" ca="1" si="9"/>
        <v>7395.5</v>
      </c>
      <c r="M47" s="157">
        <f t="shared" ca="1" si="9"/>
        <v>7086.4324999999999</v>
      </c>
      <c r="N47" s="157">
        <f t="shared" ca="1" si="9"/>
        <v>6772.7289875000006</v>
      </c>
      <c r="O47" s="157">
        <f t="shared" ca="1" si="9"/>
        <v>6454.3199223125011</v>
      </c>
      <c r="P47" s="157">
        <f t="shared" ca="1" si="9"/>
        <v>0</v>
      </c>
      <c r="Q47" s="157">
        <f t="shared" ca="1" si="9"/>
        <v>0</v>
      </c>
      <c r="R47" s="157">
        <f t="shared" ca="1" si="9"/>
        <v>0</v>
      </c>
      <c r="S47" s="157">
        <f t="shared" ca="1" si="9"/>
        <v>0</v>
      </c>
      <c r="T47" s="157">
        <f t="shared" ca="1" si="9"/>
        <v>0</v>
      </c>
      <c r="U47" s="157">
        <f t="shared" ca="1" si="9"/>
        <v>0</v>
      </c>
      <c r="V47" s="157">
        <f t="shared" ca="1" si="9"/>
        <v>0</v>
      </c>
      <c r="W47" s="157">
        <f t="shared" ca="1" si="9"/>
        <v>0</v>
      </c>
      <c r="X47" s="157">
        <f t="shared" ca="1" si="9"/>
        <v>0</v>
      </c>
      <c r="Y47" s="157">
        <f t="shared" ca="1" si="9"/>
        <v>0</v>
      </c>
      <c r="Z47" s="157">
        <f t="shared" ca="1" si="9"/>
        <v>0</v>
      </c>
      <c r="AA47" s="157">
        <f t="shared" ca="1" si="9"/>
        <v>0</v>
      </c>
      <c r="AB47" s="157">
        <f t="shared" ca="1" si="9"/>
        <v>0</v>
      </c>
      <c r="AC47" s="157">
        <f t="shared" ca="1" si="9"/>
        <v>0</v>
      </c>
      <c r="AD47" s="136" t="s">
        <v>122</v>
      </c>
    </row>
    <row r="48" spans="1:30" ht="15" customHeight="1" outlineLevel="1"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 s="136" t="s">
        <v>122</v>
      </c>
    </row>
    <row r="49" spans="1:30" ht="15" customHeight="1" outlineLevel="1">
      <c r="C49" s="130" t="s">
        <v>63</v>
      </c>
      <c r="D49" s="1"/>
      <c r="E49" s="4"/>
      <c r="F49" s="4"/>
      <c r="G49" s="4" t="s">
        <v>179</v>
      </c>
      <c r="H49" s="4" t="s">
        <v>204</v>
      </c>
      <c r="I49" s="203"/>
      <c r="J49" s="159">
        <f ca="1">Drivers!J74</f>
        <v>0</v>
      </c>
      <c r="K49" s="159">
        <f ca="1">Drivers!K74</f>
        <v>1232.8767123287671</v>
      </c>
      <c r="L49" s="159">
        <f ca="1">Drivers!L74</f>
        <v>1251.3698630136985</v>
      </c>
      <c r="M49" s="159">
        <f ca="1">Drivers!M74</f>
        <v>1270.1404109589039</v>
      </c>
      <c r="N49" s="159">
        <f ca="1">Drivers!N74</f>
        <v>1289.1925171232874</v>
      </c>
      <c r="O49" s="159">
        <f ca="1">Drivers!O74</f>
        <v>1308.5304048801363</v>
      </c>
      <c r="P49" s="159">
        <f ca="1">Drivers!P74</f>
        <v>0</v>
      </c>
      <c r="Q49" s="159">
        <f ca="1">Drivers!Q74</f>
        <v>0</v>
      </c>
      <c r="R49" s="159">
        <f ca="1">Drivers!R74</f>
        <v>0</v>
      </c>
      <c r="S49" s="159">
        <f ca="1">Drivers!S74</f>
        <v>0</v>
      </c>
      <c r="T49" s="159">
        <f ca="1">Drivers!T74</f>
        <v>0</v>
      </c>
      <c r="U49" s="159">
        <f ca="1">Drivers!U74</f>
        <v>0</v>
      </c>
      <c r="V49" s="159">
        <f ca="1">Drivers!V74</f>
        <v>0</v>
      </c>
      <c r="W49" s="159">
        <f ca="1">Drivers!W74</f>
        <v>0</v>
      </c>
      <c r="X49" s="159">
        <f ca="1">Drivers!X74</f>
        <v>0</v>
      </c>
      <c r="Y49" s="159">
        <f ca="1">Drivers!Y74</f>
        <v>0</v>
      </c>
      <c r="Z49" s="159">
        <f ca="1">Drivers!Z74</f>
        <v>0</v>
      </c>
      <c r="AA49" s="159">
        <f ca="1">Drivers!AA74</f>
        <v>0</v>
      </c>
      <c r="AB49" s="159">
        <f ca="1">Drivers!AB74</f>
        <v>0</v>
      </c>
      <c r="AC49" s="159">
        <f ca="1">Drivers!AC74</f>
        <v>0</v>
      </c>
      <c r="AD49" s="136" t="s">
        <v>122</v>
      </c>
    </row>
    <row r="50" spans="1:30" ht="15" customHeight="1" outlineLevel="1">
      <c r="C50" s="130" t="s">
        <v>64</v>
      </c>
      <c r="D50" s="1"/>
      <c r="E50" s="4"/>
      <c r="F50" s="4"/>
      <c r="G50" s="4" t="s">
        <v>179</v>
      </c>
      <c r="H50" s="4" t="s">
        <v>204</v>
      </c>
      <c r="I50" s="4"/>
      <c r="J50" s="159">
        <f ca="1">Drivers!J78</f>
        <v>0</v>
      </c>
      <c r="K50" s="159">
        <f ca="1">Drivers!K78</f>
        <v>1561.6438356164383</v>
      </c>
      <c r="L50" s="159">
        <f ca="1">Drivers!L78</f>
        <v>1585.0684931506846</v>
      </c>
      <c r="M50" s="159">
        <f ca="1">Drivers!M78</f>
        <v>1608.844520547945</v>
      </c>
      <c r="N50" s="159">
        <f ca="1">Drivers!N78</f>
        <v>1632.9771883561639</v>
      </c>
      <c r="O50" s="159">
        <f ca="1">Drivers!O78</f>
        <v>1657.471846181506</v>
      </c>
      <c r="P50" s="159">
        <f ca="1">Drivers!P78</f>
        <v>0</v>
      </c>
      <c r="Q50" s="159">
        <f ca="1">Drivers!Q78</f>
        <v>0</v>
      </c>
      <c r="R50" s="159">
        <f ca="1">Drivers!R78</f>
        <v>0</v>
      </c>
      <c r="S50" s="159">
        <f ca="1">Drivers!S78</f>
        <v>0</v>
      </c>
      <c r="T50" s="159">
        <f ca="1">Drivers!T78</f>
        <v>0</v>
      </c>
      <c r="U50" s="159">
        <f ca="1">Drivers!U78</f>
        <v>0</v>
      </c>
      <c r="V50" s="159">
        <f ca="1">Drivers!V78</f>
        <v>0</v>
      </c>
      <c r="W50" s="159">
        <f ca="1">Drivers!W78</f>
        <v>0</v>
      </c>
      <c r="X50" s="159">
        <f ca="1">Drivers!X78</f>
        <v>0</v>
      </c>
      <c r="Y50" s="159">
        <f ca="1">Drivers!Y78</f>
        <v>0</v>
      </c>
      <c r="Z50" s="159">
        <f ca="1">Drivers!Z78</f>
        <v>0</v>
      </c>
      <c r="AA50" s="159">
        <f ca="1">Drivers!AA78</f>
        <v>0</v>
      </c>
      <c r="AB50" s="159">
        <f ca="1">Drivers!AB78</f>
        <v>0</v>
      </c>
      <c r="AC50" s="159">
        <f ca="1">Drivers!AC78</f>
        <v>0</v>
      </c>
      <c r="AD50" s="136" t="s">
        <v>122</v>
      </c>
    </row>
    <row r="51" spans="1:30" ht="15" customHeight="1" outlineLevel="1">
      <c r="C51" s="130" t="s">
        <v>65</v>
      </c>
      <c r="D51" s="1"/>
      <c r="E51" s="4"/>
      <c r="F51" s="4"/>
      <c r="G51" s="4" t="s">
        <v>179</v>
      </c>
      <c r="H51" s="4" t="s">
        <v>204</v>
      </c>
      <c r="I51" s="4"/>
      <c r="J51" s="159">
        <f ca="1">Drivers!J82</f>
        <v>0</v>
      </c>
      <c r="K51" s="159">
        <f ca="1">Drivers!K82</f>
        <v>0</v>
      </c>
      <c r="L51" s="159">
        <f ca="1">Drivers!L82</f>
        <v>0</v>
      </c>
      <c r="M51" s="159">
        <f ca="1">Drivers!M82</f>
        <v>0</v>
      </c>
      <c r="N51" s="159">
        <f ca="1">Drivers!N82</f>
        <v>0</v>
      </c>
      <c r="O51" s="159">
        <f ca="1">Drivers!O82</f>
        <v>0</v>
      </c>
      <c r="P51" s="159">
        <f ca="1">Drivers!P82</f>
        <v>0</v>
      </c>
      <c r="Q51" s="159">
        <f ca="1">Drivers!Q82</f>
        <v>0</v>
      </c>
      <c r="R51" s="159">
        <f ca="1">Drivers!R82</f>
        <v>0</v>
      </c>
      <c r="S51" s="159">
        <f ca="1">Drivers!S82</f>
        <v>0</v>
      </c>
      <c r="T51" s="159">
        <f ca="1">Drivers!T82</f>
        <v>0</v>
      </c>
      <c r="U51" s="159">
        <f ca="1">Drivers!U82</f>
        <v>0</v>
      </c>
      <c r="V51" s="159">
        <f ca="1">Drivers!V82</f>
        <v>0</v>
      </c>
      <c r="W51" s="159">
        <f ca="1">Drivers!W82</f>
        <v>0</v>
      </c>
      <c r="X51" s="159">
        <f ca="1">Drivers!X82</f>
        <v>0</v>
      </c>
      <c r="Y51" s="159">
        <f ca="1">Drivers!Y82</f>
        <v>0</v>
      </c>
      <c r="Z51" s="159">
        <f ca="1">Drivers!Z82</f>
        <v>0</v>
      </c>
      <c r="AA51" s="159">
        <f ca="1">Drivers!AA82</f>
        <v>0</v>
      </c>
      <c r="AB51" s="159">
        <f ca="1">Drivers!AB82</f>
        <v>0</v>
      </c>
      <c r="AC51" s="159">
        <f ca="1">Drivers!AC82</f>
        <v>0</v>
      </c>
      <c r="AD51" s="136" t="s">
        <v>122</v>
      </c>
    </row>
    <row r="52" spans="1:30" ht="15" customHeight="1" outlineLevel="1">
      <c r="C52" s="130" t="s">
        <v>130</v>
      </c>
      <c r="D52" s="1"/>
      <c r="E52" s="4"/>
      <c r="F52" s="4"/>
      <c r="G52" s="4" t="s">
        <v>179</v>
      </c>
      <c r="H52" s="4" t="s">
        <v>204</v>
      </c>
      <c r="I52" s="4"/>
      <c r="J52" s="159">
        <f ca="1">Drivers!J86</f>
        <v>0</v>
      </c>
      <c r="K52" s="159">
        <f ca="1">Drivers!K86</f>
        <v>0</v>
      </c>
      <c r="L52" s="159">
        <f ca="1">Drivers!L86</f>
        <v>0</v>
      </c>
      <c r="M52" s="159">
        <f ca="1">Drivers!M86</f>
        <v>0</v>
      </c>
      <c r="N52" s="159">
        <f ca="1">Drivers!N86</f>
        <v>0</v>
      </c>
      <c r="O52" s="159">
        <f ca="1">Drivers!O86</f>
        <v>0</v>
      </c>
      <c r="P52" s="159">
        <f ca="1">Drivers!P86</f>
        <v>0</v>
      </c>
      <c r="Q52" s="159">
        <f ca="1">Drivers!Q86</f>
        <v>0</v>
      </c>
      <c r="R52" s="159">
        <f ca="1">Drivers!R86</f>
        <v>0</v>
      </c>
      <c r="S52" s="159">
        <f ca="1">Drivers!S86</f>
        <v>0</v>
      </c>
      <c r="T52" s="159">
        <f ca="1">Drivers!T86</f>
        <v>0</v>
      </c>
      <c r="U52" s="159">
        <f ca="1">Drivers!U86</f>
        <v>0</v>
      </c>
      <c r="V52" s="159">
        <f ca="1">Drivers!V86</f>
        <v>0</v>
      </c>
      <c r="W52" s="159">
        <f ca="1">Drivers!W86</f>
        <v>0</v>
      </c>
      <c r="X52" s="159">
        <f ca="1">Drivers!X86</f>
        <v>0</v>
      </c>
      <c r="Y52" s="159">
        <f ca="1">Drivers!Y86</f>
        <v>0</v>
      </c>
      <c r="Z52" s="159">
        <f ca="1">Drivers!Z86</f>
        <v>0</v>
      </c>
      <c r="AA52" s="159">
        <f ca="1">Drivers!AA86</f>
        <v>0</v>
      </c>
      <c r="AB52" s="159">
        <f ca="1">Drivers!AB86</f>
        <v>0</v>
      </c>
      <c r="AC52" s="159">
        <f ca="1">Drivers!AC86</f>
        <v>0</v>
      </c>
      <c r="AD52" s="136" t="s">
        <v>122</v>
      </c>
    </row>
    <row r="53" spans="1:30" ht="15" customHeight="1" outlineLevel="1">
      <c r="C53" s="130" t="s">
        <v>66</v>
      </c>
      <c r="D53" s="1"/>
      <c r="E53" s="4"/>
      <c r="F53" s="3"/>
      <c r="G53" s="4" t="s">
        <v>179</v>
      </c>
      <c r="H53" s="4"/>
      <c r="I53" s="4"/>
      <c r="J53" s="159">
        <f ca="1">Drivers!J89</f>
        <v>2000</v>
      </c>
      <c r="K53" s="159">
        <f ca="1">Drivers!K89</f>
        <v>636.30136986301295</v>
      </c>
      <c r="L53" s="159">
        <f ca="1">Drivers!L89</f>
        <v>1270.0458904109582</v>
      </c>
      <c r="M53" s="159">
        <f ca="1">Drivers!M89</f>
        <v>1917.4965787671244</v>
      </c>
      <c r="N53" s="159">
        <f ca="1">Drivers!N89</f>
        <v>2578.8590274486323</v>
      </c>
      <c r="O53" s="159">
        <f ca="1">Drivers!O89</f>
        <v>3254.3419128603582</v>
      </c>
      <c r="P53" s="159">
        <f ca="1">Drivers!P89</f>
        <v>0</v>
      </c>
      <c r="Q53" s="159">
        <f ca="1">Drivers!Q89</f>
        <v>0</v>
      </c>
      <c r="R53" s="159">
        <f ca="1">Drivers!R89</f>
        <v>0</v>
      </c>
      <c r="S53" s="159">
        <f ca="1">Drivers!S89</f>
        <v>0</v>
      </c>
      <c r="T53" s="159">
        <f ca="1">Drivers!T89</f>
        <v>0</v>
      </c>
      <c r="U53" s="159">
        <f ca="1">Drivers!U89</f>
        <v>0</v>
      </c>
      <c r="V53" s="159">
        <f ca="1">Drivers!V89</f>
        <v>0</v>
      </c>
      <c r="W53" s="159">
        <f ca="1">Drivers!W89</f>
        <v>0</v>
      </c>
      <c r="X53" s="159">
        <f ca="1">Drivers!X89</f>
        <v>0</v>
      </c>
      <c r="Y53" s="159">
        <f ca="1">Drivers!Y89</f>
        <v>0</v>
      </c>
      <c r="Z53" s="159">
        <f ca="1">Drivers!Z89</f>
        <v>0</v>
      </c>
      <c r="AA53" s="159">
        <f ca="1">Drivers!AA89</f>
        <v>0</v>
      </c>
      <c r="AB53" s="159">
        <f ca="1">Drivers!AB89</f>
        <v>0</v>
      </c>
      <c r="AC53" s="159">
        <f ca="1">Drivers!AC89</f>
        <v>0</v>
      </c>
      <c r="AD53" s="136" t="s">
        <v>122</v>
      </c>
    </row>
    <row r="54" spans="1:30" ht="15" customHeight="1" outlineLevel="1">
      <c r="B54" s="124" t="s">
        <v>62</v>
      </c>
      <c r="G54" s="78" t="s">
        <v>179</v>
      </c>
      <c r="J54" s="157">
        <f ca="1">SUM(J49:J53)</f>
        <v>2000</v>
      </c>
      <c r="K54" s="157">
        <f t="shared" ref="K54:AC54" ca="1" si="10">SUM(K49:K53)</f>
        <v>3430.8219178082181</v>
      </c>
      <c r="L54" s="157">
        <f t="shared" ca="1" si="10"/>
        <v>4106.4842465753409</v>
      </c>
      <c r="M54" s="157">
        <f t="shared" ca="1" si="10"/>
        <v>4796.4815102739731</v>
      </c>
      <c r="N54" s="157">
        <f t="shared" ca="1" si="10"/>
        <v>5501.0287329280836</v>
      </c>
      <c r="O54" s="157">
        <f t="shared" ca="1" si="10"/>
        <v>6220.344163922</v>
      </c>
      <c r="P54" s="157">
        <f t="shared" ca="1" si="10"/>
        <v>0</v>
      </c>
      <c r="Q54" s="157">
        <f t="shared" ca="1" si="10"/>
        <v>0</v>
      </c>
      <c r="R54" s="157">
        <f t="shared" ca="1" si="10"/>
        <v>0</v>
      </c>
      <c r="S54" s="157">
        <f t="shared" ca="1" si="10"/>
        <v>0</v>
      </c>
      <c r="T54" s="157">
        <f t="shared" ca="1" si="10"/>
        <v>0</v>
      </c>
      <c r="U54" s="157">
        <f t="shared" ca="1" si="10"/>
        <v>0</v>
      </c>
      <c r="V54" s="157">
        <f t="shared" ca="1" si="10"/>
        <v>0</v>
      </c>
      <c r="W54" s="157">
        <f t="shared" ca="1" si="10"/>
        <v>0</v>
      </c>
      <c r="X54" s="157">
        <f t="shared" ca="1" si="10"/>
        <v>0</v>
      </c>
      <c r="Y54" s="157">
        <f t="shared" ca="1" si="10"/>
        <v>0</v>
      </c>
      <c r="Z54" s="157">
        <f t="shared" ca="1" si="10"/>
        <v>0</v>
      </c>
      <c r="AA54" s="157">
        <f t="shared" ca="1" si="10"/>
        <v>0</v>
      </c>
      <c r="AB54" s="157">
        <f t="shared" ca="1" si="10"/>
        <v>0</v>
      </c>
      <c r="AC54" s="157">
        <f t="shared" ca="1" si="10"/>
        <v>0</v>
      </c>
      <c r="AD54" s="136" t="s">
        <v>122</v>
      </c>
    </row>
    <row r="55" spans="1:30" ht="15" customHeight="1" outlineLevel="1"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 s="136" t="s">
        <v>122</v>
      </c>
    </row>
    <row r="56" spans="1:30" ht="15" customHeight="1" outlineLevel="1">
      <c r="B56" s="124" t="s">
        <v>69</v>
      </c>
      <c r="G56" s="78" t="s">
        <v>179</v>
      </c>
      <c r="J56" s="157">
        <f ca="1">J47+J54</f>
        <v>10000</v>
      </c>
      <c r="K56" s="157">
        <f t="shared" ref="K56:AC56" ca="1" si="11">K47+K54</f>
        <v>11130.821917808218</v>
      </c>
      <c r="L56" s="157">
        <f t="shared" ca="1" si="11"/>
        <v>11501.984246575341</v>
      </c>
      <c r="M56" s="157">
        <f t="shared" ca="1" si="11"/>
        <v>11882.914010273973</v>
      </c>
      <c r="N56" s="157">
        <f t="shared" ca="1" si="11"/>
        <v>12273.757720428084</v>
      </c>
      <c r="O56" s="157">
        <f t="shared" ca="1" si="11"/>
        <v>12674.664086234501</v>
      </c>
      <c r="P56" s="157">
        <f t="shared" ca="1" si="11"/>
        <v>0</v>
      </c>
      <c r="Q56" s="157">
        <f t="shared" ca="1" si="11"/>
        <v>0</v>
      </c>
      <c r="R56" s="157">
        <f t="shared" ca="1" si="11"/>
        <v>0</v>
      </c>
      <c r="S56" s="157">
        <f t="shared" ca="1" si="11"/>
        <v>0</v>
      </c>
      <c r="T56" s="157">
        <f t="shared" ca="1" si="11"/>
        <v>0</v>
      </c>
      <c r="U56" s="157">
        <f t="shared" ca="1" si="11"/>
        <v>0</v>
      </c>
      <c r="V56" s="157">
        <f t="shared" ca="1" si="11"/>
        <v>0</v>
      </c>
      <c r="W56" s="157">
        <f t="shared" ca="1" si="11"/>
        <v>0</v>
      </c>
      <c r="X56" s="157">
        <f t="shared" ca="1" si="11"/>
        <v>0</v>
      </c>
      <c r="Y56" s="157">
        <f t="shared" ca="1" si="11"/>
        <v>0</v>
      </c>
      <c r="Z56" s="157">
        <f t="shared" ca="1" si="11"/>
        <v>0</v>
      </c>
      <c r="AA56" s="157">
        <f t="shared" ca="1" si="11"/>
        <v>0</v>
      </c>
      <c r="AB56" s="157">
        <f t="shared" ca="1" si="11"/>
        <v>0</v>
      </c>
      <c r="AC56" s="157">
        <f t="shared" ca="1" si="11"/>
        <v>0</v>
      </c>
      <c r="AD56" s="136" t="s">
        <v>122</v>
      </c>
    </row>
    <row r="57" spans="1:30" ht="15" customHeight="1"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 s="136" t="s">
        <v>122</v>
      </c>
    </row>
    <row r="58" spans="1:30" ht="15" customHeight="1">
      <c r="A58" s="75" t="s">
        <v>70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 s="136" t="s">
        <v>122</v>
      </c>
    </row>
    <row r="59" spans="1:30" ht="15" customHeight="1" outlineLevel="1">
      <c r="C59" s="130" t="s">
        <v>78</v>
      </c>
      <c r="D59" s="1"/>
      <c r="E59" s="4"/>
      <c r="F59" s="4"/>
      <c r="G59" s="4" t="s">
        <v>179</v>
      </c>
      <c r="H59" s="4" t="s">
        <v>204</v>
      </c>
      <c r="I59" s="4"/>
      <c r="J59" s="159">
        <f ca="1">Drivers!J100</f>
        <v>5000</v>
      </c>
      <c r="K59" s="159">
        <f ca="1">Drivers!K100</f>
        <v>5350</v>
      </c>
      <c r="L59" s="159">
        <f ca="1">Drivers!L100</f>
        <v>5709.45</v>
      </c>
      <c r="M59" s="159">
        <f ca="1">Drivers!M100</f>
        <v>6078.4917500000001</v>
      </c>
      <c r="N59" s="159">
        <f ca="1">Drivers!N100</f>
        <v>6457.2691262500002</v>
      </c>
      <c r="O59" s="159">
        <f ca="1">Drivers!O100</f>
        <v>6845.9281631437498</v>
      </c>
      <c r="P59" s="159">
        <f ca="1">Drivers!P100</f>
        <v>0</v>
      </c>
      <c r="Q59" s="159">
        <f ca="1">Drivers!Q100</f>
        <v>0</v>
      </c>
      <c r="R59" s="159">
        <f ca="1">Drivers!R100</f>
        <v>0</v>
      </c>
      <c r="S59" s="159">
        <f ca="1">Drivers!S100</f>
        <v>0</v>
      </c>
      <c r="T59" s="159">
        <f ca="1">Drivers!T100</f>
        <v>0</v>
      </c>
      <c r="U59" s="159">
        <f ca="1">Drivers!U100</f>
        <v>0</v>
      </c>
      <c r="V59" s="159">
        <f ca="1">Drivers!V100</f>
        <v>0</v>
      </c>
      <c r="W59" s="159">
        <f ca="1">Drivers!W100</f>
        <v>0</v>
      </c>
      <c r="X59" s="159">
        <f ca="1">Drivers!X100</f>
        <v>0</v>
      </c>
      <c r="Y59" s="159">
        <f ca="1">Drivers!Y100</f>
        <v>0</v>
      </c>
      <c r="Z59" s="159">
        <f ca="1">Drivers!Z100</f>
        <v>0</v>
      </c>
      <c r="AA59" s="159">
        <f ca="1">Drivers!AA100</f>
        <v>0</v>
      </c>
      <c r="AB59" s="159">
        <f ca="1">Drivers!AB100</f>
        <v>0</v>
      </c>
      <c r="AC59" s="159">
        <f ca="1">Drivers!AC100</f>
        <v>0</v>
      </c>
      <c r="AD59" s="136" t="s">
        <v>122</v>
      </c>
    </row>
    <row r="60" spans="1:30" ht="15" customHeight="1" outlineLevel="1">
      <c r="C60" s="130" t="s">
        <v>79</v>
      </c>
      <c r="D60" s="1"/>
      <c r="E60" s="4"/>
      <c r="F60" s="4"/>
      <c r="G60" s="4" t="s">
        <v>179</v>
      </c>
      <c r="H60" s="4" t="s">
        <v>204</v>
      </c>
      <c r="I60" s="4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36" t="s">
        <v>122</v>
      </c>
    </row>
    <row r="61" spans="1:30" ht="15" customHeight="1" outlineLevel="1">
      <c r="C61" s="130" t="s">
        <v>80</v>
      </c>
      <c r="D61" s="1"/>
      <c r="E61" s="4"/>
      <c r="F61" s="4"/>
      <c r="G61" s="4" t="s">
        <v>179</v>
      </c>
      <c r="H61" s="4" t="s">
        <v>204</v>
      </c>
      <c r="I61" s="4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36" t="s">
        <v>122</v>
      </c>
    </row>
    <row r="62" spans="1:30" ht="15" customHeight="1" outlineLevel="1">
      <c r="B62" s="124"/>
      <c r="C62" s="130" t="s">
        <v>52</v>
      </c>
      <c r="D62" s="1"/>
      <c r="E62" s="4"/>
      <c r="F62" s="4"/>
      <c r="G62" s="4" t="s">
        <v>179</v>
      </c>
      <c r="H62" s="4" t="s">
        <v>204</v>
      </c>
      <c r="I62" s="4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36" t="s">
        <v>122</v>
      </c>
    </row>
    <row r="63" spans="1:30" ht="15" customHeight="1" outlineLevel="1">
      <c r="B63" s="124" t="s">
        <v>71</v>
      </c>
      <c r="G63" s="78" t="s">
        <v>179</v>
      </c>
      <c r="J63" s="157">
        <f ca="1">SUM(J59:J62)</f>
        <v>5000</v>
      </c>
      <c r="K63" s="157">
        <f t="shared" ref="K63:AC63" ca="1" si="12">SUM(K59:K62)</f>
        <v>5350</v>
      </c>
      <c r="L63" s="157">
        <f t="shared" ca="1" si="12"/>
        <v>5709.45</v>
      </c>
      <c r="M63" s="157">
        <f t="shared" ca="1" si="12"/>
        <v>6078.4917500000001</v>
      </c>
      <c r="N63" s="157">
        <f t="shared" ca="1" si="12"/>
        <v>6457.2691262500002</v>
      </c>
      <c r="O63" s="157">
        <f t="shared" ca="1" si="12"/>
        <v>6845.9281631437498</v>
      </c>
      <c r="P63" s="157">
        <f t="shared" ca="1" si="12"/>
        <v>0</v>
      </c>
      <c r="Q63" s="157">
        <f t="shared" ca="1" si="12"/>
        <v>0</v>
      </c>
      <c r="R63" s="157">
        <f t="shared" ca="1" si="12"/>
        <v>0</v>
      </c>
      <c r="S63" s="157">
        <f t="shared" ca="1" si="12"/>
        <v>0</v>
      </c>
      <c r="T63" s="157">
        <f t="shared" ca="1" si="12"/>
        <v>0</v>
      </c>
      <c r="U63" s="157">
        <f t="shared" ca="1" si="12"/>
        <v>0</v>
      </c>
      <c r="V63" s="157">
        <f t="shared" ca="1" si="12"/>
        <v>0</v>
      </c>
      <c r="W63" s="157">
        <f t="shared" ca="1" si="12"/>
        <v>0</v>
      </c>
      <c r="X63" s="157">
        <f t="shared" ca="1" si="12"/>
        <v>0</v>
      </c>
      <c r="Y63" s="157">
        <f t="shared" ca="1" si="12"/>
        <v>0</v>
      </c>
      <c r="Z63" s="157">
        <f t="shared" ca="1" si="12"/>
        <v>0</v>
      </c>
      <c r="AA63" s="157">
        <f t="shared" ca="1" si="12"/>
        <v>0</v>
      </c>
      <c r="AB63" s="157">
        <f t="shared" ca="1" si="12"/>
        <v>0</v>
      </c>
      <c r="AC63" s="157">
        <f t="shared" ca="1" si="12"/>
        <v>0</v>
      </c>
      <c r="AD63" s="136" t="s">
        <v>122</v>
      </c>
    </row>
    <row r="64" spans="1:30" ht="15" customHeight="1" outlineLevel="1">
      <c r="B64" s="1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 s="136" t="s">
        <v>122</v>
      </c>
    </row>
    <row r="65" spans="2:30" ht="15" customHeight="1" outlineLevel="1">
      <c r="C65" s="130" t="s">
        <v>127</v>
      </c>
      <c r="D65" s="1"/>
      <c r="E65" s="4"/>
      <c r="F65" s="4"/>
      <c r="G65" s="4" t="s">
        <v>179</v>
      </c>
      <c r="H65" s="4" t="s">
        <v>204</v>
      </c>
      <c r="I65" s="4"/>
      <c r="J65" s="159">
        <f ca="1">Drivers!J104</f>
        <v>5000</v>
      </c>
      <c r="K65" s="159">
        <f ca="1">Drivers!K104</f>
        <v>5000</v>
      </c>
      <c r="L65" s="159">
        <f ca="1">Drivers!L104</f>
        <v>5000</v>
      </c>
      <c r="M65" s="159">
        <f ca="1">Drivers!M104</f>
        <v>5000</v>
      </c>
      <c r="N65" s="159">
        <f ca="1">Drivers!N104</f>
        <v>5000</v>
      </c>
      <c r="O65" s="159">
        <f ca="1">Drivers!O104</f>
        <v>5000</v>
      </c>
      <c r="P65" s="159">
        <f ca="1">Drivers!P104</f>
        <v>0</v>
      </c>
      <c r="Q65" s="159">
        <f ca="1">Drivers!Q104</f>
        <v>0</v>
      </c>
      <c r="R65" s="159">
        <f ca="1">Drivers!R104</f>
        <v>0</v>
      </c>
      <c r="S65" s="159">
        <f ca="1">Drivers!S104</f>
        <v>0</v>
      </c>
      <c r="T65" s="159">
        <f ca="1">Drivers!T104</f>
        <v>0</v>
      </c>
      <c r="U65" s="159">
        <f ca="1">Drivers!U104</f>
        <v>0</v>
      </c>
      <c r="V65" s="159">
        <f ca="1">Drivers!V104</f>
        <v>0</v>
      </c>
      <c r="W65" s="159">
        <f ca="1">Drivers!W104</f>
        <v>0</v>
      </c>
      <c r="X65" s="159">
        <f ca="1">Drivers!X104</f>
        <v>0</v>
      </c>
      <c r="Y65" s="159">
        <f ca="1">Drivers!Y104</f>
        <v>0</v>
      </c>
      <c r="Z65" s="159">
        <f ca="1">Drivers!Z104</f>
        <v>0</v>
      </c>
      <c r="AA65" s="159">
        <f ca="1">Drivers!AA104</f>
        <v>0</v>
      </c>
      <c r="AB65" s="159">
        <f ca="1">Drivers!AB104</f>
        <v>0</v>
      </c>
      <c r="AC65" s="159">
        <f ca="1">Drivers!AC104</f>
        <v>0</v>
      </c>
      <c r="AD65" s="136" t="s">
        <v>122</v>
      </c>
    </row>
    <row r="66" spans="2:30" ht="15" customHeight="1" outlineLevel="1">
      <c r="B66" s="124"/>
      <c r="C66" s="130" t="s">
        <v>131</v>
      </c>
      <c r="D66" s="1"/>
      <c r="E66" s="4"/>
      <c r="F66" s="4"/>
      <c r="G66" s="4" t="s">
        <v>179</v>
      </c>
      <c r="H66" s="4" t="s">
        <v>204</v>
      </c>
      <c r="I66" s="4"/>
      <c r="J66" s="159">
        <f ca="1">Drivers!J108</f>
        <v>0</v>
      </c>
      <c r="K66" s="159">
        <f ca="1">Drivers!K108</f>
        <v>0</v>
      </c>
      <c r="L66" s="159">
        <f ca="1">Drivers!L108</f>
        <v>0</v>
      </c>
      <c r="M66" s="159">
        <f ca="1">Drivers!M108</f>
        <v>0</v>
      </c>
      <c r="N66" s="159">
        <f ca="1">Drivers!N108</f>
        <v>0</v>
      </c>
      <c r="O66" s="159">
        <f ca="1">Drivers!O108</f>
        <v>0</v>
      </c>
      <c r="P66" s="159">
        <f ca="1">Drivers!P108</f>
        <v>0</v>
      </c>
      <c r="Q66" s="159">
        <f ca="1">Drivers!Q108</f>
        <v>0</v>
      </c>
      <c r="R66" s="159">
        <f ca="1">Drivers!R108</f>
        <v>0</v>
      </c>
      <c r="S66" s="159">
        <f ca="1">Drivers!S108</f>
        <v>0</v>
      </c>
      <c r="T66" s="159">
        <f ca="1">Drivers!T108</f>
        <v>0</v>
      </c>
      <c r="U66" s="159">
        <f ca="1">Drivers!U108</f>
        <v>0</v>
      </c>
      <c r="V66" s="159">
        <f ca="1">Drivers!V108</f>
        <v>0</v>
      </c>
      <c r="W66" s="159">
        <f ca="1">Drivers!W108</f>
        <v>0</v>
      </c>
      <c r="X66" s="159">
        <f ca="1">Drivers!X108</f>
        <v>0</v>
      </c>
      <c r="Y66" s="159">
        <f ca="1">Drivers!Y108</f>
        <v>0</v>
      </c>
      <c r="Z66" s="159">
        <f ca="1">Drivers!Z108</f>
        <v>0</v>
      </c>
      <c r="AA66" s="159">
        <f ca="1">Drivers!AA108</f>
        <v>0</v>
      </c>
      <c r="AB66" s="159">
        <f ca="1">Drivers!AB108</f>
        <v>0</v>
      </c>
      <c r="AC66" s="159">
        <f ca="1">Drivers!AC108</f>
        <v>0</v>
      </c>
      <c r="AD66" s="136" t="s">
        <v>122</v>
      </c>
    </row>
    <row r="67" spans="2:30" ht="15" customHeight="1" outlineLevel="1">
      <c r="B67" s="124"/>
      <c r="C67" s="130" t="s">
        <v>73</v>
      </c>
      <c r="D67" s="1"/>
      <c r="E67" s="4"/>
      <c r="F67" s="4"/>
      <c r="G67" s="4" t="s">
        <v>179</v>
      </c>
      <c r="H67" s="4"/>
      <c r="I67" s="4"/>
      <c r="J67" s="159">
        <f ca="1">Drivers!J112</f>
        <v>0</v>
      </c>
      <c r="K67" s="159">
        <f ca="1">Drivers!K112</f>
        <v>0</v>
      </c>
      <c r="L67" s="159">
        <f ca="1">Drivers!L112</f>
        <v>0</v>
      </c>
      <c r="M67" s="159">
        <f ca="1">Drivers!M112</f>
        <v>0</v>
      </c>
      <c r="N67" s="159">
        <f ca="1">Drivers!N112</f>
        <v>0</v>
      </c>
      <c r="O67" s="159">
        <f ca="1">Drivers!O112</f>
        <v>0</v>
      </c>
      <c r="P67" s="159">
        <f ca="1">Drivers!P112</f>
        <v>0</v>
      </c>
      <c r="Q67" s="159">
        <f ca="1">Drivers!Q112</f>
        <v>0</v>
      </c>
      <c r="R67" s="159">
        <f ca="1">Drivers!R112</f>
        <v>0</v>
      </c>
      <c r="S67" s="159">
        <f ca="1">Drivers!S112</f>
        <v>0</v>
      </c>
      <c r="T67" s="159">
        <f ca="1">Drivers!T112</f>
        <v>0</v>
      </c>
      <c r="U67" s="159">
        <f ca="1">Drivers!U112</f>
        <v>0</v>
      </c>
      <c r="V67" s="159">
        <f ca="1">Drivers!V112</f>
        <v>0</v>
      </c>
      <c r="W67" s="159">
        <f ca="1">Drivers!W112</f>
        <v>0</v>
      </c>
      <c r="X67" s="159">
        <f ca="1">Drivers!X112</f>
        <v>0</v>
      </c>
      <c r="Y67" s="159">
        <f ca="1">Drivers!Y112</f>
        <v>0</v>
      </c>
      <c r="Z67" s="159">
        <f ca="1">Drivers!Z112</f>
        <v>0</v>
      </c>
      <c r="AA67" s="159">
        <f ca="1">Drivers!AA112</f>
        <v>0</v>
      </c>
      <c r="AB67" s="159">
        <f ca="1">Drivers!AB112</f>
        <v>0</v>
      </c>
      <c r="AC67" s="159">
        <f ca="1">Drivers!AC112</f>
        <v>0</v>
      </c>
      <c r="AD67" s="136" t="s">
        <v>122</v>
      </c>
    </row>
    <row r="68" spans="2:30" ht="15" customHeight="1" outlineLevel="1">
      <c r="B68" s="124"/>
      <c r="C68" s="130" t="s">
        <v>74</v>
      </c>
      <c r="D68" s="1"/>
      <c r="E68" s="4"/>
      <c r="F68" s="4"/>
      <c r="G68" s="4" t="s">
        <v>179</v>
      </c>
      <c r="H68" s="4" t="s">
        <v>204</v>
      </c>
      <c r="I68" s="4"/>
      <c r="J68" s="159">
        <f ca="1">Drivers!J116</f>
        <v>0</v>
      </c>
      <c r="K68" s="159">
        <f ca="1">Drivers!K116</f>
        <v>0</v>
      </c>
      <c r="L68" s="159">
        <f ca="1">Drivers!L116</f>
        <v>0</v>
      </c>
      <c r="M68" s="159">
        <f ca="1">Drivers!M116</f>
        <v>0</v>
      </c>
      <c r="N68" s="159">
        <f ca="1">Drivers!N116</f>
        <v>0</v>
      </c>
      <c r="O68" s="159">
        <f ca="1">Drivers!O116</f>
        <v>0</v>
      </c>
      <c r="P68" s="159">
        <f ca="1">Drivers!P116</f>
        <v>0</v>
      </c>
      <c r="Q68" s="159">
        <f ca="1">Drivers!Q116</f>
        <v>0</v>
      </c>
      <c r="R68" s="159">
        <f ca="1">Drivers!R116</f>
        <v>0</v>
      </c>
      <c r="S68" s="159">
        <f ca="1">Drivers!S116</f>
        <v>0</v>
      </c>
      <c r="T68" s="159">
        <f ca="1">Drivers!T116</f>
        <v>0</v>
      </c>
      <c r="U68" s="159">
        <f ca="1">Drivers!U116</f>
        <v>0</v>
      </c>
      <c r="V68" s="159">
        <f ca="1">Drivers!V116</f>
        <v>0</v>
      </c>
      <c r="W68" s="159">
        <f ca="1">Drivers!W116</f>
        <v>0</v>
      </c>
      <c r="X68" s="159">
        <f ca="1">Drivers!X116</f>
        <v>0</v>
      </c>
      <c r="Y68" s="159">
        <f ca="1">Drivers!Y116</f>
        <v>0</v>
      </c>
      <c r="Z68" s="159">
        <f ca="1">Drivers!Z116</f>
        <v>0</v>
      </c>
      <c r="AA68" s="159">
        <f ca="1">Drivers!AA116</f>
        <v>0</v>
      </c>
      <c r="AB68" s="159">
        <f ca="1">Drivers!AB116</f>
        <v>0</v>
      </c>
      <c r="AC68" s="159">
        <f ca="1">Drivers!AC116</f>
        <v>0</v>
      </c>
      <c r="AD68" s="136" t="s">
        <v>122</v>
      </c>
    </row>
    <row r="69" spans="2:30" ht="15" customHeight="1" outlineLevel="1">
      <c r="B69" s="124" t="s">
        <v>72</v>
      </c>
      <c r="G69" s="78" t="s">
        <v>179</v>
      </c>
      <c r="J69" s="157">
        <f ca="1">SUM(J65:J68)</f>
        <v>5000</v>
      </c>
      <c r="K69" s="157">
        <f t="shared" ref="K69:AC69" ca="1" si="13">SUM(K65:K68)</f>
        <v>5000</v>
      </c>
      <c r="L69" s="157">
        <f t="shared" ca="1" si="13"/>
        <v>5000</v>
      </c>
      <c r="M69" s="157">
        <f t="shared" ca="1" si="13"/>
        <v>5000</v>
      </c>
      <c r="N69" s="157">
        <f t="shared" ca="1" si="13"/>
        <v>5000</v>
      </c>
      <c r="O69" s="157">
        <f t="shared" ca="1" si="13"/>
        <v>5000</v>
      </c>
      <c r="P69" s="157">
        <f t="shared" ca="1" si="13"/>
        <v>0</v>
      </c>
      <c r="Q69" s="157">
        <f t="shared" ca="1" si="13"/>
        <v>0</v>
      </c>
      <c r="R69" s="157">
        <f t="shared" ca="1" si="13"/>
        <v>0</v>
      </c>
      <c r="S69" s="157">
        <f t="shared" ca="1" si="13"/>
        <v>0</v>
      </c>
      <c r="T69" s="157">
        <f t="shared" ca="1" si="13"/>
        <v>0</v>
      </c>
      <c r="U69" s="157">
        <f t="shared" ca="1" si="13"/>
        <v>0</v>
      </c>
      <c r="V69" s="157">
        <f t="shared" ca="1" si="13"/>
        <v>0</v>
      </c>
      <c r="W69" s="157">
        <f t="shared" ca="1" si="13"/>
        <v>0</v>
      </c>
      <c r="X69" s="157">
        <f t="shared" ca="1" si="13"/>
        <v>0</v>
      </c>
      <c r="Y69" s="157">
        <f t="shared" ca="1" si="13"/>
        <v>0</v>
      </c>
      <c r="Z69" s="157">
        <f t="shared" ca="1" si="13"/>
        <v>0</v>
      </c>
      <c r="AA69" s="157">
        <f t="shared" ca="1" si="13"/>
        <v>0</v>
      </c>
      <c r="AB69" s="157">
        <f t="shared" ca="1" si="13"/>
        <v>0</v>
      </c>
      <c r="AC69" s="157">
        <f t="shared" ca="1" si="13"/>
        <v>0</v>
      </c>
      <c r="AD69" s="136" t="s">
        <v>122</v>
      </c>
    </row>
    <row r="70" spans="2:30" ht="15" customHeight="1" outlineLevel="1">
      <c r="B70" s="1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 s="136" t="s">
        <v>122</v>
      </c>
    </row>
    <row r="71" spans="2:30" ht="15" customHeight="1" outlineLevel="1">
      <c r="C71" s="130" t="s">
        <v>128</v>
      </c>
      <c r="D71" s="1"/>
      <c r="E71" s="4"/>
      <c r="F71" s="4"/>
      <c r="G71" s="4" t="s">
        <v>179</v>
      </c>
      <c r="H71" s="4" t="s">
        <v>204</v>
      </c>
      <c r="I71" s="4"/>
      <c r="J71" s="159">
        <f>Drivers!J122</f>
        <v>0</v>
      </c>
      <c r="K71" s="159">
        <f ca="1">Drivers!K122</f>
        <v>0</v>
      </c>
      <c r="L71" s="159">
        <f ca="1">Drivers!L122</f>
        <v>0</v>
      </c>
      <c r="M71" s="159">
        <f ca="1">Drivers!M122</f>
        <v>0</v>
      </c>
      <c r="N71" s="159">
        <f ca="1">Drivers!N122</f>
        <v>0</v>
      </c>
      <c r="O71" s="159">
        <f ca="1">Drivers!O122</f>
        <v>0</v>
      </c>
      <c r="P71" s="159">
        <f>Drivers!P122</f>
        <v>0</v>
      </c>
      <c r="Q71" s="159">
        <f>Drivers!Q122</f>
        <v>0</v>
      </c>
      <c r="R71" s="159">
        <f>Drivers!R122</f>
        <v>0</v>
      </c>
      <c r="S71" s="159">
        <f>Drivers!S122</f>
        <v>0</v>
      </c>
      <c r="T71" s="159">
        <f>Drivers!T122</f>
        <v>0</v>
      </c>
      <c r="U71" s="159">
        <f>Drivers!U122</f>
        <v>0</v>
      </c>
      <c r="V71" s="159">
        <f>Drivers!V122</f>
        <v>0</v>
      </c>
      <c r="W71" s="159">
        <f>Drivers!W122</f>
        <v>0</v>
      </c>
      <c r="X71" s="159">
        <f>Drivers!X122</f>
        <v>0</v>
      </c>
      <c r="Y71" s="159">
        <f>Drivers!Y122</f>
        <v>0</v>
      </c>
      <c r="Z71" s="159">
        <f>Drivers!Z122</f>
        <v>0</v>
      </c>
      <c r="AA71" s="159">
        <f>Drivers!AA122</f>
        <v>0</v>
      </c>
      <c r="AB71" s="159">
        <f>Drivers!AB122</f>
        <v>0</v>
      </c>
      <c r="AC71" s="159">
        <f>Drivers!AC122</f>
        <v>0</v>
      </c>
      <c r="AD71" s="136" t="s">
        <v>122</v>
      </c>
    </row>
    <row r="72" spans="2:30" ht="15" customHeight="1" outlineLevel="1">
      <c r="C72" s="130" t="s">
        <v>76</v>
      </c>
      <c r="D72" s="1"/>
      <c r="E72" s="4"/>
      <c r="F72" s="4"/>
      <c r="G72" s="4" t="s">
        <v>179</v>
      </c>
      <c r="H72" s="4" t="s">
        <v>204</v>
      </c>
      <c r="I72" s="4"/>
      <c r="J72" s="159">
        <f ca="1">Drivers!J126</f>
        <v>0</v>
      </c>
      <c r="K72" s="159">
        <f ca="1">Drivers!K126</f>
        <v>780.82191780821915</v>
      </c>
      <c r="L72" s="159">
        <f ca="1">Drivers!L126</f>
        <v>792.53424657534231</v>
      </c>
      <c r="M72" s="159">
        <f ca="1">Drivers!M126</f>
        <v>804.42226027397248</v>
      </c>
      <c r="N72" s="159">
        <f ca="1">Drivers!N126</f>
        <v>816.48859417808194</v>
      </c>
      <c r="O72" s="159">
        <f ca="1">Drivers!O126</f>
        <v>828.73592309075298</v>
      </c>
      <c r="P72" s="159">
        <f ca="1">Drivers!P126</f>
        <v>0</v>
      </c>
      <c r="Q72" s="159">
        <f ca="1">Drivers!Q126</f>
        <v>0</v>
      </c>
      <c r="R72" s="159">
        <f ca="1">Drivers!R126</f>
        <v>0</v>
      </c>
      <c r="S72" s="159">
        <f ca="1">Drivers!S126</f>
        <v>0</v>
      </c>
      <c r="T72" s="159">
        <f ca="1">Drivers!T126</f>
        <v>0</v>
      </c>
      <c r="U72" s="159">
        <f ca="1">Drivers!U126</f>
        <v>0</v>
      </c>
      <c r="V72" s="159">
        <f ca="1">Drivers!V126</f>
        <v>0</v>
      </c>
      <c r="W72" s="159">
        <f ca="1">Drivers!W126</f>
        <v>0</v>
      </c>
      <c r="X72" s="159">
        <f ca="1">Drivers!X126</f>
        <v>0</v>
      </c>
      <c r="Y72" s="159">
        <f ca="1">Drivers!Y126</f>
        <v>0</v>
      </c>
      <c r="Z72" s="159">
        <f ca="1">Drivers!Z126</f>
        <v>0</v>
      </c>
      <c r="AA72" s="159">
        <f ca="1">Drivers!AA126</f>
        <v>0</v>
      </c>
      <c r="AB72" s="159">
        <f ca="1">Drivers!AB126</f>
        <v>0</v>
      </c>
      <c r="AC72" s="159">
        <f ca="1">Drivers!AC126</f>
        <v>0</v>
      </c>
      <c r="AD72" s="136" t="s">
        <v>122</v>
      </c>
    </row>
    <row r="73" spans="2:30" ht="15" customHeight="1" outlineLevel="1">
      <c r="C73" s="130" t="s">
        <v>77</v>
      </c>
      <c r="D73" s="1"/>
      <c r="E73" s="4"/>
      <c r="F73" s="4"/>
      <c r="G73" s="4" t="s">
        <v>179</v>
      </c>
      <c r="H73" s="4" t="s">
        <v>204</v>
      </c>
      <c r="I73" s="4"/>
      <c r="J73" s="159">
        <f ca="1">Drivers!J130</f>
        <v>0</v>
      </c>
      <c r="K73" s="159">
        <f ca="1">Drivers!K130</f>
        <v>0</v>
      </c>
      <c r="L73" s="159">
        <f ca="1">Drivers!L130</f>
        <v>0</v>
      </c>
      <c r="M73" s="159">
        <f ca="1">Drivers!M130</f>
        <v>0</v>
      </c>
      <c r="N73" s="159">
        <f ca="1">Drivers!N130</f>
        <v>0</v>
      </c>
      <c r="O73" s="159">
        <f ca="1">Drivers!O130</f>
        <v>0</v>
      </c>
      <c r="P73" s="159">
        <f ca="1">Drivers!P130</f>
        <v>0</v>
      </c>
      <c r="Q73" s="159">
        <f ca="1">Drivers!Q130</f>
        <v>0</v>
      </c>
      <c r="R73" s="159">
        <f ca="1">Drivers!R130</f>
        <v>0</v>
      </c>
      <c r="S73" s="159">
        <f ca="1">Drivers!S130</f>
        <v>0</v>
      </c>
      <c r="T73" s="159">
        <f ca="1">Drivers!T130</f>
        <v>0</v>
      </c>
      <c r="U73" s="159">
        <f ca="1">Drivers!U130</f>
        <v>0</v>
      </c>
      <c r="V73" s="159">
        <f ca="1">Drivers!V130</f>
        <v>0</v>
      </c>
      <c r="W73" s="159">
        <f ca="1">Drivers!W130</f>
        <v>0</v>
      </c>
      <c r="X73" s="159">
        <f ca="1">Drivers!X130</f>
        <v>0</v>
      </c>
      <c r="Y73" s="159">
        <f ca="1">Drivers!Y130</f>
        <v>0</v>
      </c>
      <c r="Z73" s="159">
        <f ca="1">Drivers!Z130</f>
        <v>0</v>
      </c>
      <c r="AA73" s="159">
        <f ca="1">Drivers!AA130</f>
        <v>0</v>
      </c>
      <c r="AB73" s="159">
        <f ca="1">Drivers!AB130</f>
        <v>0</v>
      </c>
      <c r="AC73" s="159">
        <f ca="1">Drivers!AC130</f>
        <v>0</v>
      </c>
      <c r="AD73" s="136" t="s">
        <v>122</v>
      </c>
    </row>
    <row r="74" spans="2:30" ht="15" customHeight="1" outlineLevel="1">
      <c r="B74" s="124" t="s">
        <v>75</v>
      </c>
      <c r="G74" s="78" t="s">
        <v>179</v>
      </c>
      <c r="J74" s="157">
        <f ca="1">SUM(J71:J73)</f>
        <v>0</v>
      </c>
      <c r="K74" s="157">
        <f t="shared" ref="K74:AC74" ca="1" si="14">SUM(K71:K73)</f>
        <v>780.82191780821915</v>
      </c>
      <c r="L74" s="157">
        <f t="shared" ca="1" si="14"/>
        <v>792.53424657534231</v>
      </c>
      <c r="M74" s="157">
        <f t="shared" ca="1" si="14"/>
        <v>804.42226027397248</v>
      </c>
      <c r="N74" s="157">
        <f t="shared" ca="1" si="14"/>
        <v>816.48859417808194</v>
      </c>
      <c r="O74" s="157">
        <f t="shared" ca="1" si="14"/>
        <v>828.73592309075298</v>
      </c>
      <c r="P74" s="157">
        <f t="shared" ca="1" si="14"/>
        <v>0</v>
      </c>
      <c r="Q74" s="157">
        <f t="shared" ca="1" si="14"/>
        <v>0</v>
      </c>
      <c r="R74" s="157">
        <f t="shared" ca="1" si="14"/>
        <v>0</v>
      </c>
      <c r="S74" s="157">
        <f t="shared" ca="1" si="14"/>
        <v>0</v>
      </c>
      <c r="T74" s="157">
        <f t="shared" ca="1" si="14"/>
        <v>0</v>
      </c>
      <c r="U74" s="157">
        <f t="shared" ca="1" si="14"/>
        <v>0</v>
      </c>
      <c r="V74" s="157">
        <f t="shared" ca="1" si="14"/>
        <v>0</v>
      </c>
      <c r="W74" s="157">
        <f t="shared" ca="1" si="14"/>
        <v>0</v>
      </c>
      <c r="X74" s="157">
        <f t="shared" ca="1" si="14"/>
        <v>0</v>
      </c>
      <c r="Y74" s="157">
        <f t="shared" ca="1" si="14"/>
        <v>0</v>
      </c>
      <c r="Z74" s="157">
        <f t="shared" ca="1" si="14"/>
        <v>0</v>
      </c>
      <c r="AA74" s="157">
        <f t="shared" ca="1" si="14"/>
        <v>0</v>
      </c>
      <c r="AB74" s="157">
        <f t="shared" ca="1" si="14"/>
        <v>0</v>
      </c>
      <c r="AC74" s="157">
        <f t="shared" ca="1" si="14"/>
        <v>0</v>
      </c>
      <c r="AD74" s="136" t="s">
        <v>122</v>
      </c>
    </row>
    <row r="75" spans="2:30" ht="15" customHeight="1" outlineLevel="1"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 s="136" t="s">
        <v>122</v>
      </c>
    </row>
    <row r="76" spans="2:30" ht="15" customHeight="1" outlineLevel="1">
      <c r="B76" s="124" t="s">
        <v>81</v>
      </c>
      <c r="G76" s="78" t="s">
        <v>179</v>
      </c>
      <c r="J76" s="157">
        <f t="shared" ref="J76:AC76" ca="1" si="15">J63+J69+J74</f>
        <v>10000</v>
      </c>
      <c r="K76" s="157">
        <f t="shared" ca="1" si="15"/>
        <v>11130.82191780822</v>
      </c>
      <c r="L76" s="157">
        <f t="shared" ca="1" si="15"/>
        <v>11501.984246575343</v>
      </c>
      <c r="M76" s="157">
        <f t="shared" ca="1" si="15"/>
        <v>11882.914010273973</v>
      </c>
      <c r="N76" s="157">
        <f t="shared" ca="1" si="15"/>
        <v>12273.757720428082</v>
      </c>
      <c r="O76" s="157">
        <f t="shared" ca="1" si="15"/>
        <v>12674.664086234503</v>
      </c>
      <c r="P76" s="157">
        <f t="shared" ca="1" si="15"/>
        <v>0</v>
      </c>
      <c r="Q76" s="157">
        <f t="shared" ca="1" si="15"/>
        <v>0</v>
      </c>
      <c r="R76" s="157">
        <f t="shared" ca="1" si="15"/>
        <v>0</v>
      </c>
      <c r="S76" s="157">
        <f t="shared" ca="1" si="15"/>
        <v>0</v>
      </c>
      <c r="T76" s="157">
        <f t="shared" ca="1" si="15"/>
        <v>0</v>
      </c>
      <c r="U76" s="157">
        <f t="shared" ca="1" si="15"/>
        <v>0</v>
      </c>
      <c r="V76" s="157">
        <f t="shared" ca="1" si="15"/>
        <v>0</v>
      </c>
      <c r="W76" s="157">
        <f t="shared" ca="1" si="15"/>
        <v>0</v>
      </c>
      <c r="X76" s="157">
        <f t="shared" ca="1" si="15"/>
        <v>0</v>
      </c>
      <c r="Y76" s="157">
        <f t="shared" ca="1" si="15"/>
        <v>0</v>
      </c>
      <c r="Z76" s="157">
        <f t="shared" ca="1" si="15"/>
        <v>0</v>
      </c>
      <c r="AA76" s="157">
        <f t="shared" ca="1" si="15"/>
        <v>0</v>
      </c>
      <c r="AB76" s="157">
        <f t="shared" ca="1" si="15"/>
        <v>0</v>
      </c>
      <c r="AC76" s="157">
        <f t="shared" ca="1" si="15"/>
        <v>0</v>
      </c>
      <c r="AD76" s="136" t="s">
        <v>122</v>
      </c>
    </row>
    <row r="77" spans="2:30" ht="15" customHeight="1" outlineLevel="1">
      <c r="B77" s="124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36"/>
    </row>
    <row r="78" spans="2:30" ht="15" customHeight="1" outlineLevel="1">
      <c r="B78" s="124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36"/>
    </row>
    <row r="79" spans="2:30" ht="15" customHeight="1" outlineLevel="1">
      <c r="B79" s="124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36"/>
    </row>
    <row r="80" spans="2:30" ht="15" customHeight="1" outlineLevel="1">
      <c r="B80" s="124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36"/>
    </row>
    <row r="81" spans="1:30" ht="15" customHeight="1" outlineLevel="1">
      <c r="B81" s="124"/>
      <c r="E81" s="78" t="s">
        <v>132</v>
      </c>
      <c r="G81" s="78" t="str">
        <f>Workings!G82</f>
        <v>Flag</v>
      </c>
      <c r="H81" s="78">
        <f>SUM(J81:AC81)</f>
        <v>6</v>
      </c>
      <c r="J81" s="143">
        <f>Time_hipotesis!J27+Time_hipotesis!J28</f>
        <v>1</v>
      </c>
      <c r="K81" s="143">
        <f>Time_hipotesis!K27+Time_hipotesis!K28</f>
        <v>1</v>
      </c>
      <c r="L81" s="143">
        <f>Time_hipotesis!L27+Time_hipotesis!L28</f>
        <v>1</v>
      </c>
      <c r="M81" s="143">
        <f>Time_hipotesis!M27+Time_hipotesis!M28</f>
        <v>1</v>
      </c>
      <c r="N81" s="143">
        <f>Time_hipotesis!N27+Time_hipotesis!N28</f>
        <v>1</v>
      </c>
      <c r="O81" s="143">
        <f>Time_hipotesis!O27+Time_hipotesis!O28</f>
        <v>1</v>
      </c>
      <c r="P81" s="143">
        <f>Time_hipotesis!P27+Time_hipotesis!P28</f>
        <v>0</v>
      </c>
      <c r="Q81" s="143">
        <f>Time_hipotesis!Q27+Time_hipotesis!Q28</f>
        <v>0</v>
      </c>
      <c r="R81" s="143">
        <f>Time_hipotesis!R27+Time_hipotesis!R28</f>
        <v>0</v>
      </c>
      <c r="S81" s="143">
        <f>Time_hipotesis!S27+Time_hipotesis!S28</f>
        <v>0</v>
      </c>
      <c r="T81" s="143">
        <f>Time_hipotesis!T27+Time_hipotesis!T28</f>
        <v>0</v>
      </c>
      <c r="U81" s="143">
        <f>Time_hipotesis!U27+Time_hipotesis!U28</f>
        <v>0</v>
      </c>
      <c r="V81" s="143">
        <f>Time_hipotesis!V27+Time_hipotesis!V28</f>
        <v>0</v>
      </c>
      <c r="W81" s="143">
        <f>Time_hipotesis!W27+Time_hipotesis!W28</f>
        <v>0</v>
      </c>
      <c r="X81" s="143">
        <f>Time_hipotesis!X27+Time_hipotesis!X28</f>
        <v>0</v>
      </c>
      <c r="Y81" s="143">
        <f>Time_hipotesis!Y27+Time_hipotesis!Y28</f>
        <v>0</v>
      </c>
      <c r="Z81" s="143">
        <f>Time_hipotesis!Z27+Time_hipotesis!Z28</f>
        <v>0</v>
      </c>
      <c r="AA81" s="143">
        <f>Time_hipotesis!AA27+Time_hipotesis!AA28</f>
        <v>0</v>
      </c>
      <c r="AB81" s="143">
        <f>Time_hipotesis!AB27+Time_hipotesis!AB28</f>
        <v>0</v>
      </c>
      <c r="AC81" s="143">
        <f>Time_hipotesis!AC27+Time_hipotesis!AC28</f>
        <v>0</v>
      </c>
      <c r="AD81" s="136"/>
    </row>
    <row r="82" spans="1:30" ht="15" customHeight="1">
      <c r="B82" s="7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 s="136" t="s">
        <v>122</v>
      </c>
    </row>
    <row r="83" spans="1:30" ht="15" customHeight="1">
      <c r="A83" s="75" t="s">
        <v>102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 s="136" t="s">
        <v>122</v>
      </c>
    </row>
    <row r="84" spans="1:30" ht="15" customHeight="1">
      <c r="C84" s="78" t="s">
        <v>89</v>
      </c>
      <c r="G84" s="78" t="s">
        <v>179</v>
      </c>
      <c r="J84" s="156">
        <f ca="1">IF(J81=1,J22,0)</f>
        <v>0</v>
      </c>
      <c r="K84" s="156">
        <f t="shared" ref="K84:AC84" ca="1" si="16">IF(K81=1,K22,0)</f>
        <v>350</v>
      </c>
      <c r="L84" s="156">
        <f t="shared" ca="1" si="16"/>
        <v>359.45000000000005</v>
      </c>
      <c r="M84" s="156">
        <f t="shared" ca="1" si="16"/>
        <v>369.04174999999992</v>
      </c>
      <c r="N84" s="156">
        <f t="shared" ca="1" si="16"/>
        <v>378.77737624999986</v>
      </c>
      <c r="O84" s="156">
        <f t="shared" ca="1" si="16"/>
        <v>388.65903689374977</v>
      </c>
      <c r="P84" s="156">
        <f t="shared" si="16"/>
        <v>0</v>
      </c>
      <c r="Q84" s="156">
        <f t="shared" si="16"/>
        <v>0</v>
      </c>
      <c r="R84" s="156">
        <f t="shared" si="16"/>
        <v>0</v>
      </c>
      <c r="S84" s="156">
        <f t="shared" si="16"/>
        <v>0</v>
      </c>
      <c r="T84" s="156">
        <f t="shared" si="16"/>
        <v>0</v>
      </c>
      <c r="U84" s="156">
        <f t="shared" si="16"/>
        <v>0</v>
      </c>
      <c r="V84" s="156">
        <f t="shared" si="16"/>
        <v>0</v>
      </c>
      <c r="W84" s="156">
        <f t="shared" si="16"/>
        <v>0</v>
      </c>
      <c r="X84" s="156">
        <f t="shared" si="16"/>
        <v>0</v>
      </c>
      <c r="Y84" s="156">
        <f t="shared" si="16"/>
        <v>0</v>
      </c>
      <c r="Z84" s="156">
        <f t="shared" si="16"/>
        <v>0</v>
      </c>
      <c r="AA84" s="156">
        <f t="shared" si="16"/>
        <v>0</v>
      </c>
      <c r="AB84" s="156">
        <f t="shared" si="16"/>
        <v>0</v>
      </c>
      <c r="AC84" s="156">
        <f t="shared" si="16"/>
        <v>0</v>
      </c>
      <c r="AD84" s="136" t="s">
        <v>122</v>
      </c>
    </row>
    <row r="85" spans="1:30" ht="15" customHeight="1">
      <c r="C85" s="78" t="s">
        <v>90</v>
      </c>
      <c r="G85" s="78" t="s">
        <v>179</v>
      </c>
      <c r="J85" s="156">
        <f ca="1">IF(J81=1,-J44+I44,0)</f>
        <v>7000</v>
      </c>
      <c r="K85" s="156">
        <f t="shared" ref="K85:AC85" ca="1" si="17">IF(K81=1,-K44+J44,0)</f>
        <v>300</v>
      </c>
      <c r="L85" s="156">
        <f t="shared" ca="1" si="17"/>
        <v>304.5</v>
      </c>
      <c r="M85" s="156">
        <f t="shared" ca="1" si="17"/>
        <v>309.06750000000011</v>
      </c>
      <c r="N85" s="156">
        <f t="shared" ca="1" si="17"/>
        <v>313.70351249999931</v>
      </c>
      <c r="O85" s="156">
        <f t="shared" ca="1" si="17"/>
        <v>318.40906518749944</v>
      </c>
      <c r="P85" s="156">
        <f t="shared" si="17"/>
        <v>0</v>
      </c>
      <c r="Q85" s="156">
        <f t="shared" si="17"/>
        <v>0</v>
      </c>
      <c r="R85" s="156">
        <f t="shared" si="17"/>
        <v>0</v>
      </c>
      <c r="S85" s="156">
        <f t="shared" si="17"/>
        <v>0</v>
      </c>
      <c r="T85" s="156">
        <f t="shared" si="17"/>
        <v>0</v>
      </c>
      <c r="U85" s="156">
        <f t="shared" si="17"/>
        <v>0</v>
      </c>
      <c r="V85" s="156">
        <f t="shared" si="17"/>
        <v>0</v>
      </c>
      <c r="W85" s="156">
        <f t="shared" si="17"/>
        <v>0</v>
      </c>
      <c r="X85" s="156">
        <f t="shared" si="17"/>
        <v>0</v>
      </c>
      <c r="Y85" s="156">
        <f t="shared" si="17"/>
        <v>0</v>
      </c>
      <c r="Z85" s="156">
        <f t="shared" si="17"/>
        <v>0</v>
      </c>
      <c r="AA85" s="156">
        <f t="shared" si="17"/>
        <v>0</v>
      </c>
      <c r="AB85" s="156">
        <f t="shared" si="17"/>
        <v>0</v>
      </c>
      <c r="AC85" s="156">
        <f t="shared" si="17"/>
        <v>0</v>
      </c>
      <c r="AD85" s="136" t="s">
        <v>122</v>
      </c>
    </row>
    <row r="86" spans="1:30" ht="15" customHeight="1">
      <c r="C86" s="78" t="s">
        <v>67</v>
      </c>
      <c r="G86" s="78" t="s">
        <v>179</v>
      </c>
      <c r="J86" s="156">
        <f ca="1">IF(J81=1,J66-I66+I52-J52+I46-J46+J68-I68+J67-I67,0)</f>
        <v>0</v>
      </c>
      <c r="K86" s="156">
        <f t="shared" ref="K86:AC86" ca="1" si="18">IF(K81=1,K66-J66+J52-K52+J46-K46+K68-J68+K67-J67,0)</f>
        <v>0</v>
      </c>
      <c r="L86" s="156">
        <f t="shared" ca="1" si="18"/>
        <v>0</v>
      </c>
      <c r="M86" s="156">
        <f t="shared" ca="1" si="18"/>
        <v>0</v>
      </c>
      <c r="N86" s="156">
        <f t="shared" ca="1" si="18"/>
        <v>0</v>
      </c>
      <c r="O86" s="156">
        <f t="shared" ca="1" si="18"/>
        <v>0</v>
      </c>
      <c r="P86" s="156">
        <f t="shared" si="18"/>
        <v>0</v>
      </c>
      <c r="Q86" s="156">
        <f t="shared" si="18"/>
        <v>0</v>
      </c>
      <c r="R86" s="156">
        <f t="shared" si="18"/>
        <v>0</v>
      </c>
      <c r="S86" s="156">
        <f t="shared" si="18"/>
        <v>0</v>
      </c>
      <c r="T86" s="156">
        <f t="shared" si="18"/>
        <v>0</v>
      </c>
      <c r="U86" s="156">
        <f t="shared" si="18"/>
        <v>0</v>
      </c>
      <c r="V86" s="156">
        <f t="shared" si="18"/>
        <v>0</v>
      </c>
      <c r="W86" s="156">
        <f t="shared" si="18"/>
        <v>0</v>
      </c>
      <c r="X86" s="156">
        <f t="shared" si="18"/>
        <v>0</v>
      </c>
      <c r="Y86" s="156">
        <f t="shared" si="18"/>
        <v>0</v>
      </c>
      <c r="Z86" s="156">
        <f t="shared" si="18"/>
        <v>0</v>
      </c>
      <c r="AA86" s="156">
        <f t="shared" si="18"/>
        <v>0</v>
      </c>
      <c r="AB86" s="156">
        <f t="shared" si="18"/>
        <v>0</v>
      </c>
      <c r="AC86" s="156">
        <f t="shared" si="18"/>
        <v>0</v>
      </c>
      <c r="AD86" s="136" t="s">
        <v>122</v>
      </c>
    </row>
    <row r="87" spans="1:30" ht="15" customHeight="1">
      <c r="C87" s="78" t="s">
        <v>63</v>
      </c>
      <c r="G87" s="78" t="s">
        <v>179</v>
      </c>
      <c r="J87" s="156">
        <f ca="1">IF(J81=1,+I49-J49,0)</f>
        <v>0</v>
      </c>
      <c r="K87" s="156">
        <f t="shared" ref="K87:AC87" ca="1" si="19">IF(K81=1,+J49-K49,0)</f>
        <v>-1232.8767123287671</v>
      </c>
      <c r="L87" s="156">
        <f t="shared" ca="1" si="19"/>
        <v>-18.493150684931379</v>
      </c>
      <c r="M87" s="156">
        <f t="shared" ca="1" si="19"/>
        <v>-18.770547945205408</v>
      </c>
      <c r="N87" s="156">
        <f t="shared" ca="1" si="19"/>
        <v>-19.052106164383531</v>
      </c>
      <c r="O87" s="156">
        <f t="shared" ca="1" si="19"/>
        <v>-19.337887756848886</v>
      </c>
      <c r="P87" s="156">
        <f t="shared" si="19"/>
        <v>0</v>
      </c>
      <c r="Q87" s="156">
        <f t="shared" si="19"/>
        <v>0</v>
      </c>
      <c r="R87" s="156">
        <f t="shared" si="19"/>
        <v>0</v>
      </c>
      <c r="S87" s="156">
        <f t="shared" si="19"/>
        <v>0</v>
      </c>
      <c r="T87" s="156">
        <f t="shared" si="19"/>
        <v>0</v>
      </c>
      <c r="U87" s="156">
        <f t="shared" si="19"/>
        <v>0</v>
      </c>
      <c r="V87" s="156">
        <f t="shared" si="19"/>
        <v>0</v>
      </c>
      <c r="W87" s="156">
        <f t="shared" si="19"/>
        <v>0</v>
      </c>
      <c r="X87" s="156">
        <f t="shared" si="19"/>
        <v>0</v>
      </c>
      <c r="Y87" s="156">
        <f t="shared" si="19"/>
        <v>0</v>
      </c>
      <c r="Z87" s="156">
        <f t="shared" si="19"/>
        <v>0</v>
      </c>
      <c r="AA87" s="156">
        <f t="shared" si="19"/>
        <v>0</v>
      </c>
      <c r="AB87" s="156">
        <f t="shared" si="19"/>
        <v>0</v>
      </c>
      <c r="AC87" s="156">
        <f t="shared" si="19"/>
        <v>0</v>
      </c>
      <c r="AD87" s="136"/>
    </row>
    <row r="88" spans="1:30" ht="15" customHeight="1">
      <c r="C88" s="78" t="s">
        <v>202</v>
      </c>
      <c r="G88" s="78" t="s">
        <v>179</v>
      </c>
      <c r="J88" s="156">
        <f ca="1">IF(J81=1,+I50-J50+I51-J51,0)</f>
        <v>0</v>
      </c>
      <c r="K88" s="156">
        <f t="shared" ref="K88:AC88" ca="1" si="20">IF(K81=1,+J50-K50+J51-K51,0)</f>
        <v>-1561.6438356164383</v>
      </c>
      <c r="L88" s="156">
        <f t="shared" ca="1" si="20"/>
        <v>-23.424657534246307</v>
      </c>
      <c r="M88" s="156">
        <f t="shared" ca="1" si="20"/>
        <v>-23.77602739726035</v>
      </c>
      <c r="N88" s="156">
        <f t="shared" ca="1" si="20"/>
        <v>-24.132667808218912</v>
      </c>
      <c r="O88" s="156">
        <f t="shared" ca="1" si="20"/>
        <v>-24.494657825342074</v>
      </c>
      <c r="P88" s="156">
        <f t="shared" si="20"/>
        <v>0</v>
      </c>
      <c r="Q88" s="156">
        <f t="shared" si="20"/>
        <v>0</v>
      </c>
      <c r="R88" s="156">
        <f t="shared" si="20"/>
        <v>0</v>
      </c>
      <c r="S88" s="156">
        <f t="shared" si="20"/>
        <v>0</v>
      </c>
      <c r="T88" s="156">
        <f t="shared" si="20"/>
        <v>0</v>
      </c>
      <c r="U88" s="156">
        <f t="shared" si="20"/>
        <v>0</v>
      </c>
      <c r="V88" s="156">
        <f t="shared" si="20"/>
        <v>0</v>
      </c>
      <c r="W88" s="156">
        <f t="shared" si="20"/>
        <v>0</v>
      </c>
      <c r="X88" s="156">
        <f t="shared" si="20"/>
        <v>0</v>
      </c>
      <c r="Y88" s="156">
        <f t="shared" si="20"/>
        <v>0</v>
      </c>
      <c r="Z88" s="156">
        <f t="shared" si="20"/>
        <v>0</v>
      </c>
      <c r="AA88" s="156">
        <f t="shared" si="20"/>
        <v>0</v>
      </c>
      <c r="AB88" s="156">
        <f t="shared" si="20"/>
        <v>0</v>
      </c>
      <c r="AC88" s="156">
        <f t="shared" si="20"/>
        <v>0</v>
      </c>
      <c r="AD88" s="136"/>
    </row>
    <row r="89" spans="1:30" ht="15" customHeight="1">
      <c r="C89" s="78" t="s">
        <v>203</v>
      </c>
      <c r="G89" s="78" t="s">
        <v>179</v>
      </c>
      <c r="J89" s="156">
        <f ca="1">IF(J81=1,+SUM(J72:J73)-SUM(I72:I73),0)</f>
        <v>0</v>
      </c>
      <c r="K89" s="156">
        <f t="shared" ref="K89:AC89" ca="1" si="21">IF(K81=1,+SUM(K72:K73)-SUM(J72:J73),0)</f>
        <v>780.82191780821915</v>
      </c>
      <c r="L89" s="156">
        <f t="shared" ca="1" si="21"/>
        <v>11.712328767123154</v>
      </c>
      <c r="M89" s="156">
        <f t="shared" ca="1" si="21"/>
        <v>11.888013698630175</v>
      </c>
      <c r="N89" s="156">
        <f t="shared" ca="1" si="21"/>
        <v>12.066333904109456</v>
      </c>
      <c r="O89" s="156">
        <f t="shared" ca="1" si="21"/>
        <v>12.247328912671037</v>
      </c>
      <c r="P89" s="156">
        <f t="shared" si="21"/>
        <v>0</v>
      </c>
      <c r="Q89" s="156">
        <f t="shared" si="21"/>
        <v>0</v>
      </c>
      <c r="R89" s="156">
        <f t="shared" si="21"/>
        <v>0</v>
      </c>
      <c r="S89" s="156">
        <f t="shared" si="21"/>
        <v>0</v>
      </c>
      <c r="T89" s="156">
        <f t="shared" si="21"/>
        <v>0</v>
      </c>
      <c r="U89" s="156">
        <f t="shared" si="21"/>
        <v>0</v>
      </c>
      <c r="V89" s="156">
        <f t="shared" si="21"/>
        <v>0</v>
      </c>
      <c r="W89" s="156">
        <f t="shared" si="21"/>
        <v>0</v>
      </c>
      <c r="X89" s="156">
        <f t="shared" si="21"/>
        <v>0</v>
      </c>
      <c r="Y89" s="156">
        <f t="shared" si="21"/>
        <v>0</v>
      </c>
      <c r="Z89" s="156">
        <f t="shared" si="21"/>
        <v>0</v>
      </c>
      <c r="AA89" s="156">
        <f t="shared" si="21"/>
        <v>0</v>
      </c>
      <c r="AB89" s="156">
        <f t="shared" si="21"/>
        <v>0</v>
      </c>
      <c r="AC89" s="156">
        <f t="shared" si="21"/>
        <v>0</v>
      </c>
      <c r="AD89" s="136" t="s">
        <v>122</v>
      </c>
    </row>
    <row r="90" spans="1:30" ht="15" customHeight="1">
      <c r="B90" s="75" t="s">
        <v>99</v>
      </c>
      <c r="G90" s="78" t="s">
        <v>179</v>
      </c>
      <c r="J90" s="157">
        <f ca="1">SUM(J84:J89)</f>
        <v>7000</v>
      </c>
      <c r="K90" s="157">
        <f t="shared" ref="K90:AC90" ca="1" si="22">SUM(K84:K89)</f>
        <v>-1363.6986301369861</v>
      </c>
      <c r="L90" s="157">
        <f t="shared" ca="1" si="22"/>
        <v>633.74452054794551</v>
      </c>
      <c r="M90" s="157">
        <f t="shared" ca="1" si="22"/>
        <v>647.45068835616439</v>
      </c>
      <c r="N90" s="157">
        <f t="shared" ca="1" si="22"/>
        <v>661.36244868150618</v>
      </c>
      <c r="O90" s="157">
        <f t="shared" ca="1" si="22"/>
        <v>675.48288541172928</v>
      </c>
      <c r="P90" s="157">
        <f t="shared" si="22"/>
        <v>0</v>
      </c>
      <c r="Q90" s="157">
        <f t="shared" si="22"/>
        <v>0</v>
      </c>
      <c r="R90" s="157">
        <f t="shared" si="22"/>
        <v>0</v>
      </c>
      <c r="S90" s="157">
        <f t="shared" si="22"/>
        <v>0</v>
      </c>
      <c r="T90" s="157">
        <f t="shared" si="22"/>
        <v>0</v>
      </c>
      <c r="U90" s="157">
        <f t="shared" si="22"/>
        <v>0</v>
      </c>
      <c r="V90" s="157">
        <f t="shared" si="22"/>
        <v>0</v>
      </c>
      <c r="W90" s="157">
        <f t="shared" si="22"/>
        <v>0</v>
      </c>
      <c r="X90" s="157">
        <f t="shared" si="22"/>
        <v>0</v>
      </c>
      <c r="Y90" s="157">
        <f t="shared" si="22"/>
        <v>0</v>
      </c>
      <c r="Z90" s="157">
        <f t="shared" si="22"/>
        <v>0</v>
      </c>
      <c r="AA90" s="157">
        <f t="shared" si="22"/>
        <v>0</v>
      </c>
      <c r="AB90" s="157">
        <f t="shared" si="22"/>
        <v>0</v>
      </c>
      <c r="AC90" s="157">
        <f t="shared" si="22"/>
        <v>0</v>
      </c>
      <c r="AD90" s="164" t="s">
        <v>122</v>
      </c>
    </row>
    <row r="91" spans="1:30" ht="15" customHeight="1"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36" t="s">
        <v>122</v>
      </c>
    </row>
    <row r="92" spans="1:30" ht="15" customHeight="1">
      <c r="C92" s="78" t="s">
        <v>4</v>
      </c>
      <c r="G92" s="78" t="s">
        <v>179</v>
      </c>
      <c r="J92" s="156">
        <f ca="1">IF(J81=1,SUM(I42:I43)-SUM(J42:J43),0)</f>
        <v>-15000</v>
      </c>
      <c r="K92" s="156">
        <f t="shared" ref="K92:AC92" ca="1" si="23">IF(K81=1,SUM(J42:J44)-SUM(K42:K44)-K85,0)</f>
        <v>0</v>
      </c>
      <c r="L92" s="156">
        <f t="shared" ca="1" si="23"/>
        <v>0</v>
      </c>
      <c r="M92" s="156">
        <f t="shared" ca="1" si="23"/>
        <v>0</v>
      </c>
      <c r="N92" s="156">
        <f t="shared" ca="1" si="23"/>
        <v>0</v>
      </c>
      <c r="O92" s="156">
        <f t="shared" ca="1" si="23"/>
        <v>0</v>
      </c>
      <c r="P92" s="156">
        <f t="shared" si="23"/>
        <v>0</v>
      </c>
      <c r="Q92" s="156">
        <f t="shared" si="23"/>
        <v>0</v>
      </c>
      <c r="R92" s="156">
        <f t="shared" si="23"/>
        <v>0</v>
      </c>
      <c r="S92" s="156">
        <f t="shared" si="23"/>
        <v>0</v>
      </c>
      <c r="T92" s="156">
        <f t="shared" si="23"/>
        <v>0</v>
      </c>
      <c r="U92" s="156">
        <f t="shared" si="23"/>
        <v>0</v>
      </c>
      <c r="V92" s="156">
        <f t="shared" si="23"/>
        <v>0</v>
      </c>
      <c r="W92" s="156">
        <f t="shared" si="23"/>
        <v>0</v>
      </c>
      <c r="X92" s="156">
        <f t="shared" si="23"/>
        <v>0</v>
      </c>
      <c r="Y92" s="156">
        <f t="shared" si="23"/>
        <v>0</v>
      </c>
      <c r="Z92" s="156">
        <f t="shared" si="23"/>
        <v>0</v>
      </c>
      <c r="AA92" s="156">
        <f t="shared" si="23"/>
        <v>0</v>
      </c>
      <c r="AB92" s="156">
        <f t="shared" si="23"/>
        <v>0</v>
      </c>
      <c r="AC92" s="156">
        <f t="shared" si="23"/>
        <v>0</v>
      </c>
      <c r="AD92" s="136" t="s">
        <v>122</v>
      </c>
    </row>
    <row r="93" spans="1:30" ht="15" customHeight="1">
      <c r="B93" s="75" t="s">
        <v>92</v>
      </c>
      <c r="G93" s="78" t="s">
        <v>179</v>
      </c>
      <c r="J93" s="157">
        <f ca="1">J92</f>
        <v>-15000</v>
      </c>
      <c r="K93" s="157">
        <f t="shared" ref="K93:AC93" ca="1" si="24">K92</f>
        <v>0</v>
      </c>
      <c r="L93" s="157">
        <f t="shared" ca="1" si="24"/>
        <v>0</v>
      </c>
      <c r="M93" s="157">
        <f t="shared" ca="1" si="24"/>
        <v>0</v>
      </c>
      <c r="N93" s="157">
        <f t="shared" ca="1" si="24"/>
        <v>0</v>
      </c>
      <c r="O93" s="157">
        <f t="shared" ca="1" si="24"/>
        <v>0</v>
      </c>
      <c r="P93" s="157">
        <f t="shared" si="24"/>
        <v>0</v>
      </c>
      <c r="Q93" s="157">
        <f t="shared" si="24"/>
        <v>0</v>
      </c>
      <c r="R93" s="157">
        <f t="shared" si="24"/>
        <v>0</v>
      </c>
      <c r="S93" s="157">
        <f t="shared" si="24"/>
        <v>0</v>
      </c>
      <c r="T93" s="157">
        <f t="shared" si="24"/>
        <v>0</v>
      </c>
      <c r="U93" s="157">
        <f t="shared" si="24"/>
        <v>0</v>
      </c>
      <c r="V93" s="157">
        <f t="shared" si="24"/>
        <v>0</v>
      </c>
      <c r="W93" s="157">
        <f t="shared" si="24"/>
        <v>0</v>
      </c>
      <c r="X93" s="157">
        <f t="shared" si="24"/>
        <v>0</v>
      </c>
      <c r="Y93" s="157">
        <f t="shared" si="24"/>
        <v>0</v>
      </c>
      <c r="Z93" s="157">
        <f t="shared" si="24"/>
        <v>0</v>
      </c>
      <c r="AA93" s="157">
        <f t="shared" si="24"/>
        <v>0</v>
      </c>
      <c r="AB93" s="157">
        <f t="shared" si="24"/>
        <v>0</v>
      </c>
      <c r="AC93" s="157">
        <f t="shared" si="24"/>
        <v>0</v>
      </c>
      <c r="AD93" s="136" t="s">
        <v>122</v>
      </c>
    </row>
    <row r="94" spans="1:30" ht="15" customHeight="1"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36" t="s">
        <v>122</v>
      </c>
    </row>
    <row r="95" spans="1:30" ht="15" customHeight="1">
      <c r="C95" s="78" t="s">
        <v>93</v>
      </c>
      <c r="G95" s="78" t="s">
        <v>179</v>
      </c>
      <c r="J95" s="156">
        <f t="shared" ref="J95:AC95" ca="1" si="25">IF(J81=1,J65-I65+J71-I71,0)</f>
        <v>5000</v>
      </c>
      <c r="K95" s="156">
        <f t="shared" ca="1" si="25"/>
        <v>0</v>
      </c>
      <c r="L95" s="156">
        <f t="shared" ca="1" si="25"/>
        <v>0</v>
      </c>
      <c r="M95" s="156">
        <f t="shared" ca="1" si="25"/>
        <v>0</v>
      </c>
      <c r="N95" s="156">
        <f t="shared" ca="1" si="25"/>
        <v>0</v>
      </c>
      <c r="O95" s="156">
        <f t="shared" ca="1" si="25"/>
        <v>0</v>
      </c>
      <c r="P95" s="156">
        <f t="shared" si="25"/>
        <v>0</v>
      </c>
      <c r="Q95" s="156">
        <f t="shared" si="25"/>
        <v>0</v>
      </c>
      <c r="R95" s="156">
        <f t="shared" si="25"/>
        <v>0</v>
      </c>
      <c r="S95" s="156">
        <f t="shared" si="25"/>
        <v>0</v>
      </c>
      <c r="T95" s="156">
        <f t="shared" si="25"/>
        <v>0</v>
      </c>
      <c r="U95" s="156">
        <f t="shared" si="25"/>
        <v>0</v>
      </c>
      <c r="V95" s="156">
        <f t="shared" si="25"/>
        <v>0</v>
      </c>
      <c r="W95" s="156">
        <f t="shared" si="25"/>
        <v>0</v>
      </c>
      <c r="X95" s="156">
        <f t="shared" si="25"/>
        <v>0</v>
      </c>
      <c r="Y95" s="156">
        <f t="shared" si="25"/>
        <v>0</v>
      </c>
      <c r="Z95" s="156">
        <f t="shared" si="25"/>
        <v>0</v>
      </c>
      <c r="AA95" s="156">
        <f t="shared" si="25"/>
        <v>0</v>
      </c>
      <c r="AB95" s="156">
        <f t="shared" si="25"/>
        <v>0</v>
      </c>
      <c r="AC95" s="156">
        <f t="shared" si="25"/>
        <v>0</v>
      </c>
      <c r="AD95" s="136" t="s">
        <v>122</v>
      </c>
    </row>
    <row r="96" spans="1:30" ht="15" customHeight="1">
      <c r="C96" s="78" t="s">
        <v>94</v>
      </c>
      <c r="G96" s="78" t="s">
        <v>179</v>
      </c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36" t="s">
        <v>122</v>
      </c>
    </row>
    <row r="97" spans="2:30" ht="15" customHeight="1">
      <c r="B97" s="75" t="s">
        <v>95</v>
      </c>
      <c r="G97" s="78" t="s">
        <v>179</v>
      </c>
      <c r="J97" s="157">
        <f ca="1">SUM(J95:J96)</f>
        <v>5000</v>
      </c>
      <c r="K97" s="157">
        <f t="shared" ref="K97:AC97" ca="1" si="26">SUM(K95:K96)</f>
        <v>0</v>
      </c>
      <c r="L97" s="157">
        <f t="shared" ca="1" si="26"/>
        <v>0</v>
      </c>
      <c r="M97" s="157">
        <f t="shared" ca="1" si="26"/>
        <v>0</v>
      </c>
      <c r="N97" s="157">
        <f t="shared" ca="1" si="26"/>
        <v>0</v>
      </c>
      <c r="O97" s="157">
        <f t="shared" ca="1" si="26"/>
        <v>0</v>
      </c>
      <c r="P97" s="157">
        <f t="shared" si="26"/>
        <v>0</v>
      </c>
      <c r="Q97" s="157">
        <f t="shared" si="26"/>
        <v>0</v>
      </c>
      <c r="R97" s="157">
        <f t="shared" si="26"/>
        <v>0</v>
      </c>
      <c r="S97" s="157">
        <f t="shared" si="26"/>
        <v>0</v>
      </c>
      <c r="T97" s="157">
        <f t="shared" si="26"/>
        <v>0</v>
      </c>
      <c r="U97" s="157">
        <f t="shared" si="26"/>
        <v>0</v>
      </c>
      <c r="V97" s="157">
        <f t="shared" si="26"/>
        <v>0</v>
      </c>
      <c r="W97" s="157">
        <f t="shared" si="26"/>
        <v>0</v>
      </c>
      <c r="X97" s="157">
        <f t="shared" si="26"/>
        <v>0</v>
      </c>
      <c r="Y97" s="157">
        <f t="shared" si="26"/>
        <v>0</v>
      </c>
      <c r="Z97" s="157">
        <f t="shared" si="26"/>
        <v>0</v>
      </c>
      <c r="AA97" s="157">
        <f t="shared" si="26"/>
        <v>0</v>
      </c>
      <c r="AB97" s="157">
        <f t="shared" si="26"/>
        <v>0</v>
      </c>
      <c r="AC97" s="157">
        <f t="shared" si="26"/>
        <v>0</v>
      </c>
      <c r="AD97" s="164" t="s">
        <v>122</v>
      </c>
    </row>
    <row r="98" spans="2:30" ht="15" customHeight="1"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36" t="s">
        <v>122</v>
      </c>
    </row>
    <row r="99" spans="2:30" ht="15" customHeight="1">
      <c r="C99" s="127" t="s">
        <v>88</v>
      </c>
      <c r="G99" s="78" t="s">
        <v>179</v>
      </c>
      <c r="J99" s="156"/>
      <c r="K99" s="156"/>
      <c r="L99" s="156"/>
      <c r="M99" s="156"/>
      <c r="N99" s="156"/>
      <c r="O99" s="156"/>
      <c r="P99" s="156">
        <f t="shared" ref="P99:AC99" si="27">IF(P81=1,P24,0)</f>
        <v>0</v>
      </c>
      <c r="Q99" s="156">
        <f t="shared" si="27"/>
        <v>0</v>
      </c>
      <c r="R99" s="156">
        <f t="shared" si="27"/>
        <v>0</v>
      </c>
      <c r="S99" s="156">
        <f t="shared" si="27"/>
        <v>0</v>
      </c>
      <c r="T99" s="156">
        <f t="shared" si="27"/>
        <v>0</v>
      </c>
      <c r="U99" s="156">
        <f t="shared" si="27"/>
        <v>0</v>
      </c>
      <c r="V99" s="156">
        <f t="shared" si="27"/>
        <v>0</v>
      </c>
      <c r="W99" s="156">
        <f t="shared" si="27"/>
        <v>0</v>
      </c>
      <c r="X99" s="156">
        <f t="shared" si="27"/>
        <v>0</v>
      </c>
      <c r="Y99" s="156">
        <f t="shared" si="27"/>
        <v>0</v>
      </c>
      <c r="Z99" s="156">
        <f t="shared" si="27"/>
        <v>0</v>
      </c>
      <c r="AA99" s="156">
        <f t="shared" si="27"/>
        <v>0</v>
      </c>
      <c r="AB99" s="156">
        <f t="shared" si="27"/>
        <v>0</v>
      </c>
      <c r="AC99" s="156">
        <f t="shared" si="27"/>
        <v>0</v>
      </c>
      <c r="AD99" s="136" t="s">
        <v>122</v>
      </c>
    </row>
    <row r="100" spans="2:30" ht="15" customHeight="1">
      <c r="C100" s="78" t="s">
        <v>96</v>
      </c>
      <c r="G100" s="78" t="s">
        <v>179</v>
      </c>
      <c r="J100" s="156">
        <f t="shared" ref="J100:AC100" ca="1" si="28">IF(J81=1,SUM(J59:J62)-SUM(I59:I62)-J22,0)</f>
        <v>5000</v>
      </c>
      <c r="K100" s="156">
        <f t="shared" ca="1" si="28"/>
        <v>0</v>
      </c>
      <c r="L100" s="156">
        <f t="shared" ca="1" si="28"/>
        <v>-2.2737367544323206E-13</v>
      </c>
      <c r="M100" s="156">
        <f t="shared" ca="1" si="28"/>
        <v>3.979039320256561E-13</v>
      </c>
      <c r="N100" s="156">
        <f t="shared" ca="1" si="28"/>
        <v>2.2737367544323206E-13</v>
      </c>
      <c r="O100" s="156">
        <f t="shared" ca="1" si="28"/>
        <v>-2.2737367544323206E-13</v>
      </c>
      <c r="P100" s="156">
        <f t="shared" si="28"/>
        <v>0</v>
      </c>
      <c r="Q100" s="156">
        <f t="shared" si="28"/>
        <v>0</v>
      </c>
      <c r="R100" s="156">
        <f t="shared" si="28"/>
        <v>0</v>
      </c>
      <c r="S100" s="156">
        <f t="shared" si="28"/>
        <v>0</v>
      </c>
      <c r="T100" s="156">
        <f t="shared" si="28"/>
        <v>0</v>
      </c>
      <c r="U100" s="156">
        <f t="shared" si="28"/>
        <v>0</v>
      </c>
      <c r="V100" s="156">
        <f t="shared" si="28"/>
        <v>0</v>
      </c>
      <c r="W100" s="156">
        <f t="shared" si="28"/>
        <v>0</v>
      </c>
      <c r="X100" s="156">
        <f t="shared" si="28"/>
        <v>0</v>
      </c>
      <c r="Y100" s="156">
        <f t="shared" si="28"/>
        <v>0</v>
      </c>
      <c r="Z100" s="156">
        <f t="shared" si="28"/>
        <v>0</v>
      </c>
      <c r="AA100" s="156">
        <f t="shared" si="28"/>
        <v>0</v>
      </c>
      <c r="AB100" s="156">
        <f t="shared" si="28"/>
        <v>0</v>
      </c>
      <c r="AC100" s="156">
        <f t="shared" si="28"/>
        <v>0</v>
      </c>
      <c r="AD100" s="136" t="s">
        <v>122</v>
      </c>
    </row>
    <row r="101" spans="2:30" ht="15" customHeight="1">
      <c r="C101" s="78" t="s">
        <v>97</v>
      </c>
      <c r="G101" s="78" t="s">
        <v>179</v>
      </c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36" t="s">
        <v>122</v>
      </c>
    </row>
    <row r="102" spans="2:30" ht="15" customHeight="1">
      <c r="B102" s="75" t="s">
        <v>98</v>
      </c>
      <c r="G102" s="78" t="s">
        <v>179</v>
      </c>
      <c r="J102" s="157">
        <f ca="1">SUM(J99:J101)</f>
        <v>5000</v>
      </c>
      <c r="K102" s="157">
        <f t="shared" ref="K102:AC102" ca="1" si="29">SUM(K99:K101)</f>
        <v>0</v>
      </c>
      <c r="L102" s="157">
        <f t="shared" ca="1" si="29"/>
        <v>-2.2737367544323206E-13</v>
      </c>
      <c r="M102" s="157">
        <f t="shared" ca="1" si="29"/>
        <v>3.979039320256561E-13</v>
      </c>
      <c r="N102" s="157">
        <f t="shared" ca="1" si="29"/>
        <v>2.2737367544323206E-13</v>
      </c>
      <c r="O102" s="157">
        <f t="shared" ca="1" si="29"/>
        <v>-2.2737367544323206E-13</v>
      </c>
      <c r="P102" s="157">
        <f t="shared" si="29"/>
        <v>0</v>
      </c>
      <c r="Q102" s="157">
        <f t="shared" si="29"/>
        <v>0</v>
      </c>
      <c r="R102" s="157">
        <f t="shared" si="29"/>
        <v>0</v>
      </c>
      <c r="S102" s="157">
        <f t="shared" si="29"/>
        <v>0</v>
      </c>
      <c r="T102" s="157">
        <f t="shared" si="29"/>
        <v>0</v>
      </c>
      <c r="U102" s="157">
        <f t="shared" si="29"/>
        <v>0</v>
      </c>
      <c r="V102" s="157">
        <f t="shared" si="29"/>
        <v>0</v>
      </c>
      <c r="W102" s="157">
        <f t="shared" si="29"/>
        <v>0</v>
      </c>
      <c r="X102" s="157">
        <f t="shared" si="29"/>
        <v>0</v>
      </c>
      <c r="Y102" s="157">
        <f t="shared" si="29"/>
        <v>0</v>
      </c>
      <c r="Z102" s="157">
        <f t="shared" si="29"/>
        <v>0</v>
      </c>
      <c r="AA102" s="157">
        <f t="shared" si="29"/>
        <v>0</v>
      </c>
      <c r="AB102" s="157">
        <f t="shared" si="29"/>
        <v>0</v>
      </c>
      <c r="AC102" s="157">
        <f t="shared" si="29"/>
        <v>0</v>
      </c>
      <c r="AD102" s="136" t="s">
        <v>122</v>
      </c>
    </row>
    <row r="103" spans="2:30" ht="15" customHeight="1">
      <c r="B103" s="78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36" t="s">
        <v>122</v>
      </c>
    </row>
    <row r="104" spans="2:30" ht="15" customHeight="1">
      <c r="B104" s="75" t="s">
        <v>100</v>
      </c>
      <c r="J104" s="157">
        <f ca="1">J90+J93+J97+J102</f>
        <v>2000</v>
      </c>
      <c r="K104" s="157">
        <f t="shared" ref="K104:AC104" ca="1" si="30">K90+K93+K97+K102</f>
        <v>-1363.6986301369861</v>
      </c>
      <c r="L104" s="157">
        <f t="shared" ca="1" si="30"/>
        <v>633.74452054794529</v>
      </c>
      <c r="M104" s="157">
        <f t="shared" ca="1" si="30"/>
        <v>647.45068835616485</v>
      </c>
      <c r="N104" s="157">
        <f t="shared" ca="1" si="30"/>
        <v>661.36244868150641</v>
      </c>
      <c r="O104" s="157">
        <f t="shared" ca="1" si="30"/>
        <v>675.48288541172906</v>
      </c>
      <c r="P104" s="157">
        <f t="shared" si="30"/>
        <v>0</v>
      </c>
      <c r="Q104" s="157">
        <f t="shared" si="30"/>
        <v>0</v>
      </c>
      <c r="R104" s="157">
        <f t="shared" si="30"/>
        <v>0</v>
      </c>
      <c r="S104" s="157">
        <f t="shared" si="30"/>
        <v>0</v>
      </c>
      <c r="T104" s="157">
        <f t="shared" si="30"/>
        <v>0</v>
      </c>
      <c r="U104" s="157">
        <f t="shared" si="30"/>
        <v>0</v>
      </c>
      <c r="V104" s="157">
        <f t="shared" si="30"/>
        <v>0</v>
      </c>
      <c r="W104" s="157">
        <f t="shared" si="30"/>
        <v>0</v>
      </c>
      <c r="X104" s="157">
        <f t="shared" si="30"/>
        <v>0</v>
      </c>
      <c r="Y104" s="157">
        <f t="shared" si="30"/>
        <v>0</v>
      </c>
      <c r="Z104" s="157">
        <f t="shared" si="30"/>
        <v>0</v>
      </c>
      <c r="AA104" s="157">
        <f t="shared" si="30"/>
        <v>0</v>
      </c>
      <c r="AB104" s="157">
        <f t="shared" si="30"/>
        <v>0</v>
      </c>
      <c r="AC104" s="157">
        <f t="shared" si="30"/>
        <v>0</v>
      </c>
      <c r="AD104" s="136" t="s">
        <v>122</v>
      </c>
    </row>
    <row r="105" spans="2:30" ht="15" customHeight="1">
      <c r="B105" s="75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36"/>
    </row>
    <row r="106" spans="2:30" ht="15" customHeight="1">
      <c r="B106" s="75" t="s">
        <v>200</v>
      </c>
      <c r="J106" s="157">
        <f>IF(J81=1,I107,0)</f>
        <v>0</v>
      </c>
      <c r="K106" s="157">
        <f t="shared" ref="K106:AC106" ca="1" si="31">IF(K81=1,J107,0)</f>
        <v>2000</v>
      </c>
      <c r="L106" s="157">
        <f t="shared" ca="1" si="31"/>
        <v>636.30136986301386</v>
      </c>
      <c r="M106" s="157">
        <f t="shared" ca="1" si="31"/>
        <v>1270.0458904109591</v>
      </c>
      <c r="N106" s="157">
        <f t="shared" ca="1" si="31"/>
        <v>1917.496578767124</v>
      </c>
      <c r="O106" s="157">
        <f t="shared" ca="1" si="31"/>
        <v>2578.8590274486305</v>
      </c>
      <c r="P106" s="157">
        <f t="shared" si="31"/>
        <v>0</v>
      </c>
      <c r="Q106" s="157">
        <f t="shared" si="31"/>
        <v>0</v>
      </c>
      <c r="R106" s="157">
        <f t="shared" si="31"/>
        <v>0</v>
      </c>
      <c r="S106" s="157">
        <f t="shared" si="31"/>
        <v>0</v>
      </c>
      <c r="T106" s="157">
        <f t="shared" si="31"/>
        <v>0</v>
      </c>
      <c r="U106" s="157">
        <f t="shared" si="31"/>
        <v>0</v>
      </c>
      <c r="V106" s="157">
        <f t="shared" si="31"/>
        <v>0</v>
      </c>
      <c r="W106" s="157">
        <f t="shared" si="31"/>
        <v>0</v>
      </c>
      <c r="X106" s="157">
        <f t="shared" si="31"/>
        <v>0</v>
      </c>
      <c r="Y106" s="157">
        <f t="shared" si="31"/>
        <v>0</v>
      </c>
      <c r="Z106" s="157">
        <f t="shared" si="31"/>
        <v>0</v>
      </c>
      <c r="AA106" s="157">
        <f t="shared" si="31"/>
        <v>0</v>
      </c>
      <c r="AB106" s="157">
        <f t="shared" si="31"/>
        <v>0</v>
      </c>
      <c r="AC106" s="157">
        <f t="shared" si="31"/>
        <v>0</v>
      </c>
      <c r="AD106" s="136"/>
    </row>
    <row r="107" spans="2:30" ht="15" customHeight="1">
      <c r="B107" s="75" t="s">
        <v>201</v>
      </c>
      <c r="I107" s="205">
        <v>0</v>
      </c>
      <c r="J107" s="157">
        <f ca="1">IF(J81=1,J104+J106,0)</f>
        <v>2000</v>
      </c>
      <c r="K107" s="157">
        <f t="shared" ref="K107:AC107" ca="1" si="32">IF(K81=1,K104+K106,0)</f>
        <v>636.30136986301386</v>
      </c>
      <c r="L107" s="157">
        <f t="shared" ca="1" si="32"/>
        <v>1270.0458904109591</v>
      </c>
      <c r="M107" s="157">
        <f t="shared" ca="1" si="32"/>
        <v>1917.496578767124</v>
      </c>
      <c r="N107" s="157">
        <f t="shared" ca="1" si="32"/>
        <v>2578.8590274486305</v>
      </c>
      <c r="O107" s="157">
        <f t="shared" ca="1" si="32"/>
        <v>3254.3419128603596</v>
      </c>
      <c r="P107" s="157">
        <f t="shared" si="32"/>
        <v>0</v>
      </c>
      <c r="Q107" s="157">
        <f t="shared" si="32"/>
        <v>0</v>
      </c>
      <c r="R107" s="157">
        <f t="shared" si="32"/>
        <v>0</v>
      </c>
      <c r="S107" s="157">
        <f t="shared" si="32"/>
        <v>0</v>
      </c>
      <c r="T107" s="157">
        <f t="shared" si="32"/>
        <v>0</v>
      </c>
      <c r="U107" s="157">
        <f t="shared" si="32"/>
        <v>0</v>
      </c>
      <c r="V107" s="157">
        <f t="shared" si="32"/>
        <v>0</v>
      </c>
      <c r="W107" s="157">
        <f t="shared" si="32"/>
        <v>0</v>
      </c>
      <c r="X107" s="157">
        <f t="shared" si="32"/>
        <v>0</v>
      </c>
      <c r="Y107" s="157">
        <f t="shared" si="32"/>
        <v>0</v>
      </c>
      <c r="Z107" s="157">
        <f t="shared" si="32"/>
        <v>0</v>
      </c>
      <c r="AA107" s="157">
        <f t="shared" si="32"/>
        <v>0</v>
      </c>
      <c r="AB107" s="157">
        <f t="shared" si="32"/>
        <v>0</v>
      </c>
      <c r="AC107" s="157">
        <f t="shared" si="32"/>
        <v>0</v>
      </c>
      <c r="AD107" s="136"/>
    </row>
    <row r="108" spans="2:30" ht="15" customHeight="1">
      <c r="B108" s="78"/>
      <c r="F108" s="77"/>
      <c r="G108" s="78" t="s">
        <v>28</v>
      </c>
      <c r="H108" s="78">
        <f ca="1">SUM(J108:AC108)</f>
        <v>1</v>
      </c>
      <c r="J108" s="158">
        <f ca="1">IF(J107=J53,0,1)</f>
        <v>0</v>
      </c>
      <c r="K108" s="158">
        <f t="shared" ref="K108:AC108" ca="1" si="33">IF(K107=K53,0,1)</f>
        <v>1</v>
      </c>
      <c r="L108" s="158">
        <f t="shared" ca="1" si="33"/>
        <v>0</v>
      </c>
      <c r="M108" s="158">
        <f t="shared" ca="1" si="33"/>
        <v>0</v>
      </c>
      <c r="N108" s="158">
        <f t="shared" ca="1" si="33"/>
        <v>0</v>
      </c>
      <c r="O108" s="158">
        <f t="shared" ca="1" si="33"/>
        <v>0</v>
      </c>
      <c r="P108" s="158">
        <f t="shared" ca="1" si="33"/>
        <v>0</v>
      </c>
      <c r="Q108" s="158">
        <f t="shared" ca="1" si="33"/>
        <v>0</v>
      </c>
      <c r="R108" s="158">
        <f t="shared" ca="1" si="33"/>
        <v>0</v>
      </c>
      <c r="S108" s="158">
        <f t="shared" ca="1" si="33"/>
        <v>0</v>
      </c>
      <c r="T108" s="158">
        <f t="shared" ca="1" si="33"/>
        <v>0</v>
      </c>
      <c r="U108" s="158">
        <f t="shared" ca="1" si="33"/>
        <v>0</v>
      </c>
      <c r="V108" s="158">
        <f t="shared" ca="1" si="33"/>
        <v>0</v>
      </c>
      <c r="W108" s="158">
        <f t="shared" ca="1" si="33"/>
        <v>0</v>
      </c>
      <c r="X108" s="158">
        <f t="shared" ca="1" si="33"/>
        <v>0</v>
      </c>
      <c r="Y108" s="158">
        <f t="shared" ca="1" si="33"/>
        <v>0</v>
      </c>
      <c r="Z108" s="158">
        <f t="shared" ca="1" si="33"/>
        <v>0</v>
      </c>
      <c r="AA108" s="158">
        <f t="shared" ca="1" si="33"/>
        <v>0</v>
      </c>
      <c r="AB108" s="158">
        <f t="shared" ca="1" si="33"/>
        <v>0</v>
      </c>
      <c r="AC108" s="158">
        <f t="shared" ca="1" si="33"/>
        <v>0</v>
      </c>
      <c r="AD108" s="136" t="s">
        <v>122</v>
      </c>
    </row>
    <row r="109" spans="2:30" ht="15" customHeight="1">
      <c r="C109" s="78"/>
      <c r="F109" s="4" t="s">
        <v>205</v>
      </c>
      <c r="G109" s="4" t="s">
        <v>28</v>
      </c>
      <c r="H109" s="4"/>
      <c r="I109" s="4"/>
      <c r="J109" s="204">
        <f ca="1">J53</f>
        <v>2000</v>
      </c>
      <c r="K109" s="204">
        <f t="shared" ref="K109:O109" ca="1" si="34">K53</f>
        <v>636.30136986301295</v>
      </c>
      <c r="L109" s="204">
        <f t="shared" ca="1" si="34"/>
        <v>1270.0458904109582</v>
      </c>
      <c r="M109" s="204">
        <f t="shared" ca="1" si="34"/>
        <v>1917.4965787671244</v>
      </c>
      <c r="N109" s="204">
        <f t="shared" ca="1" si="34"/>
        <v>2578.8590274486323</v>
      </c>
      <c r="O109" s="204">
        <f t="shared" ca="1" si="34"/>
        <v>3254.3419128603582</v>
      </c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36" t="s">
        <v>122</v>
      </c>
    </row>
    <row r="110" spans="2:30" ht="15" customHeight="1">
      <c r="C110" s="78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 s="136" t="s">
        <v>122</v>
      </c>
    </row>
    <row r="111" spans="2:30" ht="15" customHeight="1">
      <c r="J111"/>
      <c r="AD111" s="136" t="s">
        <v>122</v>
      </c>
    </row>
    <row r="112" spans="2:30" ht="15" customHeight="1">
      <c r="J112"/>
      <c r="AD112" s="136" t="s">
        <v>122</v>
      </c>
    </row>
    <row r="113" spans="10:30" ht="15" customHeight="1">
      <c r="J113"/>
      <c r="AD113" s="136" t="s">
        <v>122</v>
      </c>
    </row>
    <row r="114" spans="10:30" ht="15" customHeight="1">
      <c r="J114"/>
      <c r="AD114" s="136" t="s">
        <v>122</v>
      </c>
    </row>
    <row r="115" spans="10:30" ht="15" customHeight="1">
      <c r="J115"/>
      <c r="AD115" s="136" t="s">
        <v>122</v>
      </c>
    </row>
    <row r="116" spans="10:30" ht="15" customHeight="1">
      <c r="J116"/>
      <c r="AD116" s="136" t="s">
        <v>122</v>
      </c>
    </row>
    <row r="117" spans="10:30" ht="15" customHeight="1">
      <c r="J117"/>
      <c r="AD117" s="136" t="s">
        <v>122</v>
      </c>
    </row>
    <row r="118" spans="10:30" ht="15" customHeight="1">
      <c r="J118"/>
      <c r="AD118" s="136" t="s">
        <v>122</v>
      </c>
    </row>
    <row r="119" spans="10:30" ht="15" customHeight="1">
      <c r="J119"/>
      <c r="AD119" s="136" t="s">
        <v>122</v>
      </c>
    </row>
    <row r="120" spans="10:30" ht="15" customHeight="1">
      <c r="J120"/>
      <c r="AD120" s="136" t="s">
        <v>122</v>
      </c>
    </row>
    <row r="121" spans="10:30" ht="15" customHeight="1">
      <c r="J121"/>
      <c r="AD121" s="136" t="s">
        <v>122</v>
      </c>
    </row>
    <row r="122" spans="10:30" ht="15" customHeight="1">
      <c r="J122"/>
      <c r="AD122" s="136" t="s">
        <v>122</v>
      </c>
    </row>
    <row r="123" spans="10:30" ht="15" customHeight="1">
      <c r="J123"/>
      <c r="AD123" s="136" t="s">
        <v>122</v>
      </c>
    </row>
    <row r="124" spans="10:30" ht="15" customHeight="1">
      <c r="J124"/>
      <c r="AD124" s="136" t="s">
        <v>122</v>
      </c>
    </row>
    <row r="125" spans="10:30" ht="15" customHeight="1">
      <c r="J125"/>
      <c r="AD125" s="136" t="s">
        <v>122</v>
      </c>
    </row>
    <row r="126" spans="10:30" ht="15" customHeight="1">
      <c r="J126"/>
      <c r="AD126" s="136" t="s">
        <v>122</v>
      </c>
    </row>
    <row r="127" spans="10:30" ht="15" customHeight="1">
      <c r="J127"/>
      <c r="AD127" s="136" t="s">
        <v>122</v>
      </c>
    </row>
    <row r="128" spans="10:30" ht="15" customHeight="1">
      <c r="J128"/>
      <c r="AD128" s="136" t="s">
        <v>122</v>
      </c>
    </row>
    <row r="129" spans="10:30" ht="15" customHeight="1">
      <c r="J129"/>
      <c r="AD129" s="136" t="s">
        <v>122</v>
      </c>
    </row>
    <row r="130" spans="10:30" ht="15" customHeight="1">
      <c r="J130"/>
      <c r="AD130" s="136" t="s">
        <v>122</v>
      </c>
    </row>
    <row r="131" spans="10:30" ht="15" customHeight="1">
      <c r="J131"/>
      <c r="AD131" s="136" t="s">
        <v>122</v>
      </c>
    </row>
    <row r="132" spans="10:30" ht="15" customHeight="1">
      <c r="J132"/>
      <c r="AD132" s="136" t="s">
        <v>122</v>
      </c>
    </row>
    <row r="133" spans="10:30" ht="15" customHeight="1">
      <c r="J133"/>
      <c r="AD133" s="136" t="s">
        <v>122</v>
      </c>
    </row>
    <row r="134" spans="10:30" ht="15" customHeight="1">
      <c r="J134"/>
      <c r="AD134" s="136" t="s">
        <v>122</v>
      </c>
    </row>
    <row r="135" spans="10:30" ht="15" customHeight="1">
      <c r="J135"/>
      <c r="AD135" s="136" t="s">
        <v>122</v>
      </c>
    </row>
    <row r="136" spans="10:30" ht="15" customHeight="1">
      <c r="J136"/>
      <c r="AD136" s="136" t="s">
        <v>122</v>
      </c>
    </row>
    <row r="137" spans="10:30" ht="15" customHeight="1">
      <c r="J137"/>
      <c r="AD137" s="136" t="s">
        <v>122</v>
      </c>
    </row>
    <row r="138" spans="10:30" ht="15" customHeight="1">
      <c r="J138"/>
      <c r="AD138" s="136" t="s">
        <v>122</v>
      </c>
    </row>
    <row r="139" spans="10:30" ht="15" customHeight="1">
      <c r="J139"/>
      <c r="AD139" s="136" t="s">
        <v>122</v>
      </c>
    </row>
    <row r="140" spans="10:30" ht="15" customHeight="1">
      <c r="J140"/>
      <c r="AD140" s="136" t="s">
        <v>122</v>
      </c>
    </row>
    <row r="141" spans="10:30" ht="15" customHeight="1">
      <c r="J141"/>
      <c r="AD141" s="136" t="s">
        <v>122</v>
      </c>
    </row>
    <row r="142" spans="10:30" ht="15" customHeight="1">
      <c r="J142"/>
      <c r="AD142" s="136" t="s">
        <v>122</v>
      </c>
    </row>
    <row r="143" spans="10:30" ht="15" customHeight="1">
      <c r="J143"/>
      <c r="AD143" s="136" t="s">
        <v>122</v>
      </c>
    </row>
    <row r="144" spans="10:30" ht="15" customHeight="1">
      <c r="J144"/>
      <c r="AD144" s="136" t="s">
        <v>122</v>
      </c>
    </row>
    <row r="145" spans="10:30" ht="15" customHeight="1">
      <c r="J145"/>
      <c r="AD145" s="136" t="s">
        <v>122</v>
      </c>
    </row>
    <row r="146" spans="10:30" ht="15" customHeight="1">
      <c r="J146"/>
      <c r="AD146" s="136" t="s">
        <v>122</v>
      </c>
    </row>
    <row r="147" spans="10:30" ht="15" customHeight="1">
      <c r="J147"/>
      <c r="AD147" s="136" t="s">
        <v>122</v>
      </c>
    </row>
    <row r="148" spans="10:30" ht="15" customHeight="1">
      <c r="J148"/>
      <c r="AD148" s="136" t="s">
        <v>122</v>
      </c>
    </row>
    <row r="149" spans="10:30" ht="15" customHeight="1">
      <c r="J149"/>
      <c r="AD149" s="136" t="s">
        <v>122</v>
      </c>
    </row>
    <row r="150" spans="10:30" ht="15" customHeight="1">
      <c r="J150"/>
      <c r="AD150" s="136" t="s">
        <v>122</v>
      </c>
    </row>
    <row r="151" spans="10:30" ht="15" customHeight="1">
      <c r="J151"/>
      <c r="AD151" s="136" t="s">
        <v>122</v>
      </c>
    </row>
    <row r="152" spans="10:30" ht="15" customHeight="1">
      <c r="J152"/>
      <c r="AD152" s="136" t="s">
        <v>122</v>
      </c>
    </row>
    <row r="153" spans="10:30" ht="15" customHeight="1">
      <c r="J153"/>
      <c r="AD153" s="136" t="s">
        <v>122</v>
      </c>
    </row>
    <row r="154" spans="10:30" ht="15" customHeight="1">
      <c r="J154"/>
      <c r="AD154" s="136" t="s">
        <v>122</v>
      </c>
    </row>
    <row r="155" spans="10:30" ht="15" customHeight="1">
      <c r="J155"/>
      <c r="AD155" s="136" t="s">
        <v>122</v>
      </c>
    </row>
    <row r="156" spans="10:30" ht="15" customHeight="1">
      <c r="J156"/>
      <c r="AD156" s="136" t="s">
        <v>122</v>
      </c>
    </row>
    <row r="157" spans="10:30" ht="15" customHeight="1">
      <c r="J157"/>
      <c r="AD157" s="136" t="s">
        <v>122</v>
      </c>
    </row>
    <row r="158" spans="10:30" ht="15" customHeight="1">
      <c r="J158"/>
      <c r="AD158" s="136" t="s">
        <v>122</v>
      </c>
    </row>
    <row r="159" spans="10:30" ht="15" customHeight="1">
      <c r="J159"/>
      <c r="AD159" s="136" t="s">
        <v>122</v>
      </c>
    </row>
    <row r="160" spans="10:30" ht="15" customHeight="1">
      <c r="J160"/>
      <c r="AD160" s="136" t="s">
        <v>122</v>
      </c>
    </row>
    <row r="161" spans="10:30" ht="15" customHeight="1">
      <c r="J161"/>
      <c r="AD161" s="136" t="s">
        <v>122</v>
      </c>
    </row>
    <row r="162" spans="10:30" ht="15" customHeight="1">
      <c r="J162"/>
      <c r="AD162" s="136" t="s">
        <v>122</v>
      </c>
    </row>
    <row r="163" spans="10:30" ht="15" customHeight="1">
      <c r="J163"/>
      <c r="AD163" s="136" t="s">
        <v>122</v>
      </c>
    </row>
    <row r="164" spans="10:30" ht="15" customHeight="1">
      <c r="J164"/>
      <c r="AD164" s="136" t="s">
        <v>122</v>
      </c>
    </row>
    <row r="165" spans="10:30" ht="15" customHeight="1">
      <c r="J165"/>
      <c r="AD165" s="136" t="s">
        <v>122</v>
      </c>
    </row>
    <row r="166" spans="10:30" ht="15" customHeight="1">
      <c r="J166"/>
      <c r="AD166" s="136" t="s">
        <v>122</v>
      </c>
    </row>
    <row r="167" spans="10:30" ht="15" customHeight="1">
      <c r="J167"/>
      <c r="AD167" s="136" t="s">
        <v>122</v>
      </c>
    </row>
    <row r="168" spans="10:30" ht="15" customHeight="1">
      <c r="J168"/>
      <c r="AD168" s="136" t="s">
        <v>122</v>
      </c>
    </row>
    <row r="169" spans="10:30" ht="15" customHeight="1">
      <c r="J169"/>
      <c r="AD169" s="136" t="s">
        <v>122</v>
      </c>
    </row>
    <row r="170" spans="10:30" ht="15" customHeight="1">
      <c r="J170"/>
      <c r="AD170" s="136" t="s">
        <v>122</v>
      </c>
    </row>
    <row r="171" spans="10:30" ht="15" customHeight="1">
      <c r="J171"/>
      <c r="AD171" s="136" t="s">
        <v>122</v>
      </c>
    </row>
    <row r="172" spans="10:30" ht="15" customHeight="1">
      <c r="J172"/>
      <c r="AD172" s="136" t="s">
        <v>122</v>
      </c>
    </row>
    <row r="173" spans="10:30" ht="15" customHeight="1">
      <c r="J173"/>
      <c r="AD173" s="136" t="s">
        <v>122</v>
      </c>
    </row>
    <row r="174" spans="10:30" ht="15" customHeight="1">
      <c r="J174"/>
      <c r="AD174" s="136" t="s">
        <v>122</v>
      </c>
    </row>
    <row r="175" spans="10:30" ht="15" customHeight="1">
      <c r="J175"/>
      <c r="AD175" s="136" t="s">
        <v>122</v>
      </c>
    </row>
    <row r="176" spans="10:30" ht="15" customHeight="1">
      <c r="J176"/>
      <c r="AD176" s="136" t="s">
        <v>122</v>
      </c>
    </row>
    <row r="177" spans="10:30" ht="15" customHeight="1">
      <c r="J177"/>
      <c r="AD177" s="136" t="s">
        <v>122</v>
      </c>
    </row>
    <row r="178" spans="10:30" ht="15" customHeight="1">
      <c r="J178"/>
      <c r="AD178" s="136" t="s">
        <v>122</v>
      </c>
    </row>
    <row r="179" spans="10:30" ht="15" customHeight="1">
      <c r="J179"/>
      <c r="AD179" s="136" t="s">
        <v>122</v>
      </c>
    </row>
    <row r="180" spans="10:30" ht="15" customHeight="1">
      <c r="J180"/>
      <c r="AD180" s="136" t="s">
        <v>122</v>
      </c>
    </row>
    <row r="181" spans="10:30" ht="15" customHeight="1">
      <c r="AD181" s="136" t="s">
        <v>122</v>
      </c>
    </row>
    <row r="182" spans="10:30" ht="15" customHeight="1">
      <c r="AD182" s="136" t="s">
        <v>122</v>
      </c>
    </row>
  </sheetData>
  <conditionalFormatting sqref="J3:N3">
    <cfRule type="beginsWith" dxfId="21" priority="3" operator="beginsWith" text="P">
      <formula>LEFT(J3,LEN("P"))="P"</formula>
    </cfRule>
    <cfRule type="beginsWith" dxfId="20" priority="4" operator="beginsWith" text="H">
      <formula>LEFT(J3,LEN("H"))="H"</formula>
    </cfRule>
  </conditionalFormatting>
  <conditionalFormatting sqref="O3:AD3">
    <cfRule type="beginsWith" dxfId="19" priority="1" operator="beginsWith" text="P">
      <formula>LEFT(O3,LEN("P"))="P"</formula>
    </cfRule>
    <cfRule type="beginsWith" dxfId="18" priority="2" operator="beginsWith" text="H">
      <formula>LEFT(O3,LEN("H"))="H"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  <outlinePr summaryBelow="0" summaryRight="0"/>
  </sheetPr>
  <dimension ref="A1:AD208"/>
  <sheetViews>
    <sheetView tabSelected="1" defaultGridColor="0" colorId="22" zoomScale="150" zoomScaleNormal="150" zoomScalePageLayoutView="150" workbookViewId="0">
      <pane xSplit="9" ySplit="5" topLeftCell="J6" activePane="bottomRight" state="frozen"/>
      <selection activeCell="J3" sqref="J3:CA3"/>
      <selection pane="topRight" activeCell="J3" sqref="J3:CA3"/>
      <selection pane="bottomLeft" activeCell="J3" sqref="J3:CA3"/>
      <selection pane="bottomRight" activeCell="F13" sqref="F13"/>
    </sheetView>
  </sheetViews>
  <sheetFormatPr baseColWidth="10" defaultColWidth="10.83203125" defaultRowHeight="15" customHeight="1" x14ac:dyDescent="0"/>
  <cols>
    <col min="1" max="1" width="2.83203125" style="75" customWidth="1"/>
    <col min="2" max="2" width="2.83203125" style="107" customWidth="1"/>
    <col min="3" max="3" width="2.83203125" style="112" customWidth="1"/>
    <col min="4" max="4" width="2.83203125" style="77" customWidth="1"/>
    <col min="5" max="5" width="23.83203125" style="78" customWidth="1"/>
    <col min="6" max="6" width="12.6640625" style="78" customWidth="1"/>
    <col min="7" max="8" width="11.6640625" style="78" customWidth="1"/>
    <col min="9" max="9" width="2.6640625" style="78" customWidth="1"/>
    <col min="10" max="29" width="11.6640625" style="78" customWidth="1"/>
    <col min="30" max="30" width="2.83203125" style="173" customWidth="1"/>
  </cols>
  <sheetData>
    <row r="1" spans="1:30" ht="23" customHeight="1">
      <c r="A1" s="23" t="str">
        <f ca="1" xml:space="preserve"> RIGHT(CELL("filename", A1), LEN(CELL("filename", A1)) - SEARCH("]", CELL("filename", A1)))</f>
        <v>DCF</v>
      </c>
      <c r="D1" s="113"/>
      <c r="E1" s="106"/>
      <c r="F1" s="28"/>
      <c r="G1" s="28"/>
      <c r="H1" s="28"/>
      <c r="I1" s="106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0" ht="15" customHeight="1">
      <c r="A2" s="40"/>
      <c r="B2" s="40"/>
      <c r="C2" s="42"/>
      <c r="D2" s="39"/>
      <c r="E2" s="40" t="str">
        <f>Time_hipotesis!E2</f>
        <v>Año Inicial</v>
      </c>
      <c r="F2" s="39"/>
      <c r="G2" s="40"/>
      <c r="H2" s="39"/>
      <c r="I2" s="40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>
        <f>Time_hipotesis!N2</f>
        <v>2020</v>
      </c>
      <c r="O2" s="40">
        <f>Time_hipotesis!O2</f>
        <v>2021</v>
      </c>
      <c r="P2" s="40" t="str">
        <f>Time_hipotesis!P2</f>
        <v/>
      </c>
      <c r="Q2" s="40" t="str">
        <f>Time_hipotesis!Q2</f>
        <v/>
      </c>
      <c r="R2" s="40" t="str">
        <f>Time_hipotesis!R2</f>
        <v/>
      </c>
      <c r="S2" s="40" t="str">
        <f>Time_hipotesis!S2</f>
        <v/>
      </c>
      <c r="T2" s="40" t="str">
        <f>Time_hipotesis!T2</f>
        <v/>
      </c>
      <c r="U2" s="40" t="str">
        <f>Time_hipotesis!U2</f>
        <v/>
      </c>
      <c r="V2" s="40" t="str">
        <f>Time_hipotesis!V2</f>
        <v/>
      </c>
      <c r="W2" s="40" t="str">
        <f>Time_hipotesis!W2</f>
        <v/>
      </c>
      <c r="X2" s="40" t="str">
        <f>Time_hipotesis!X2</f>
        <v/>
      </c>
      <c r="Y2" s="40" t="str">
        <f>Time_hipotesis!Y2</f>
        <v/>
      </c>
      <c r="Z2" s="40" t="str">
        <f>Time_hipotesis!Z2</f>
        <v/>
      </c>
      <c r="AA2" s="40" t="str">
        <f>Time_hipotesis!AA2</f>
        <v/>
      </c>
      <c r="AB2" s="40" t="str">
        <f>Time_hipotesis!AB2</f>
        <v/>
      </c>
      <c r="AC2" s="40" t="str">
        <f>Time_hipotesis!AC2</f>
        <v/>
      </c>
    </row>
    <row r="3" spans="1:30" ht="15" customHeight="1">
      <c r="E3" s="40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Proyección</v>
      </c>
      <c r="O3" s="37" t="str">
        <f>Time_hipotesis!O3</f>
        <v>Proyección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30" ht="15" customHeight="1">
      <c r="A4" s="84"/>
      <c r="B4" s="84"/>
      <c r="C4" s="84"/>
      <c r="D4" s="38"/>
      <c r="E4" s="40" t="str">
        <f>Time_hipotesis!E4</f>
        <v>Año Inicial</v>
      </c>
      <c r="F4" s="39"/>
      <c r="G4" s="84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>
        <f>Time_hipotesis!N4</f>
        <v>2020</v>
      </c>
      <c r="O4" s="41">
        <f>Time_hipotesis!O4</f>
        <v>2021</v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78"/>
    </row>
    <row r="5" spans="1:30" ht="15" customHeight="1">
      <c r="A5" s="40"/>
      <c r="B5" s="40"/>
      <c r="C5" s="42"/>
      <c r="D5" s="38"/>
      <c r="E5" s="40" t="str">
        <f>Time_hipotesis!E5</f>
        <v>Contador</v>
      </c>
      <c r="F5" s="43" t="s">
        <v>5</v>
      </c>
      <c r="G5" s="75" t="s">
        <v>6</v>
      </c>
      <c r="H5" s="43" t="s">
        <v>1</v>
      </c>
      <c r="I5" s="84"/>
      <c r="J5" s="84">
        <f>Time_hipotesis!J5</f>
        <v>1</v>
      </c>
      <c r="K5" s="84">
        <f>Time_hipotesis!K5</f>
        <v>2</v>
      </c>
      <c r="L5" s="84">
        <f>Time_hipotesis!L5</f>
        <v>3</v>
      </c>
      <c r="M5" s="84">
        <f>Time_hipotesis!M5</f>
        <v>4</v>
      </c>
      <c r="N5" s="84">
        <f>Time_hipotesis!N5</f>
        <v>5</v>
      </c>
      <c r="O5" s="84">
        <f>Time_hipotesis!O5</f>
        <v>6</v>
      </c>
      <c r="P5" s="84">
        <f>Time_hipotesis!P5</f>
        <v>7</v>
      </c>
      <c r="Q5" s="84">
        <f>Time_hipotesis!Q5</f>
        <v>8</v>
      </c>
      <c r="R5" s="84">
        <f>Time_hipotesis!R5</f>
        <v>9</v>
      </c>
      <c r="S5" s="84">
        <f>Time_hipotesis!S5</f>
        <v>10</v>
      </c>
      <c r="T5" s="84">
        <f>Time_hipotesis!T5</f>
        <v>11</v>
      </c>
      <c r="U5" s="84">
        <f>Time_hipotesis!U5</f>
        <v>12</v>
      </c>
      <c r="V5" s="84">
        <f>Time_hipotesis!V5</f>
        <v>13</v>
      </c>
      <c r="W5" s="84">
        <f>Time_hipotesis!W5</f>
        <v>14</v>
      </c>
      <c r="X5" s="84">
        <f>Time_hipotesis!X5</f>
        <v>15</v>
      </c>
      <c r="Y5" s="84">
        <f>Time_hipotesis!Y5</f>
        <v>16</v>
      </c>
      <c r="Z5" s="84">
        <f>Time_hipotesis!Z5</f>
        <v>17</v>
      </c>
      <c r="AA5" s="84">
        <f>Time_hipotesis!AA5</f>
        <v>18</v>
      </c>
      <c r="AB5" s="84">
        <f>Time_hipotesis!AB5</f>
        <v>19</v>
      </c>
      <c r="AC5" s="84">
        <f>Time_hipotesis!AC5</f>
        <v>20</v>
      </c>
    </row>
    <row r="6" spans="1:30" ht="15" customHeight="1">
      <c r="F6" s="75"/>
      <c r="G6" s="75"/>
      <c r="H6" s="75"/>
    </row>
    <row r="7" spans="1:30" ht="15" customHeight="1">
      <c r="A7" s="75" t="s">
        <v>7</v>
      </c>
    </row>
    <row r="8" spans="1:30" ht="15" customHeight="1">
      <c r="E8" s="54" t="str">
        <f>Time_hipotesis!E27</f>
        <v>Periodo Histórico</v>
      </c>
      <c r="F8" s="54">
        <f>Time_hipotesis!F27</f>
        <v>0</v>
      </c>
      <c r="G8" s="54" t="str">
        <f>Time_hipotesis!G27</f>
        <v>Flag</v>
      </c>
      <c r="H8" s="54">
        <f>Time_hipotesis!H27</f>
        <v>1</v>
      </c>
      <c r="I8" s="54">
        <f>Time_hipotesis!I27</f>
        <v>0</v>
      </c>
      <c r="J8" s="54">
        <f>Time_hipotesis!J27</f>
        <v>1</v>
      </c>
      <c r="K8" s="54">
        <f>Time_hipotesis!K27</f>
        <v>0</v>
      </c>
      <c r="L8" s="54">
        <f>Time_hipotesis!L27</f>
        <v>0</v>
      </c>
      <c r="M8" s="54">
        <f>Time_hipotesis!M27</f>
        <v>0</v>
      </c>
      <c r="N8" s="54">
        <f>Time_hipotesis!N27</f>
        <v>0</v>
      </c>
      <c r="O8" s="54">
        <f>Time_hipotesis!O27</f>
        <v>0</v>
      </c>
      <c r="P8" s="54">
        <f>Time_hipotesis!P27</f>
        <v>0</v>
      </c>
      <c r="Q8" s="54">
        <f>Time_hipotesis!Q27</f>
        <v>0</v>
      </c>
      <c r="R8" s="54">
        <f>Time_hipotesis!R27</f>
        <v>0</v>
      </c>
      <c r="S8" s="54">
        <f>Time_hipotesis!S27</f>
        <v>0</v>
      </c>
      <c r="T8" s="54">
        <f>Time_hipotesis!T27</f>
        <v>0</v>
      </c>
      <c r="U8" s="54">
        <f>Time_hipotesis!U27</f>
        <v>0</v>
      </c>
      <c r="V8" s="54">
        <f>Time_hipotesis!V27</f>
        <v>0</v>
      </c>
      <c r="W8" s="54">
        <f>Time_hipotesis!W27</f>
        <v>0</v>
      </c>
      <c r="X8" s="54">
        <f>Time_hipotesis!X27</f>
        <v>0</v>
      </c>
      <c r="Y8" s="54">
        <f>Time_hipotesis!Y27</f>
        <v>0</v>
      </c>
      <c r="Z8" s="54">
        <f>Time_hipotesis!Z27</f>
        <v>0</v>
      </c>
      <c r="AA8" s="54">
        <f>Time_hipotesis!AA27</f>
        <v>0</v>
      </c>
      <c r="AB8" s="54">
        <f>Time_hipotesis!AB27</f>
        <v>0</v>
      </c>
      <c r="AC8" s="54">
        <f>Time_hipotesis!AC27</f>
        <v>0</v>
      </c>
    </row>
    <row r="9" spans="1:30" ht="15" customHeight="1">
      <c r="A9" s="51"/>
      <c r="B9" s="51"/>
      <c r="C9" s="52"/>
      <c r="D9" s="53"/>
      <c r="E9" s="54" t="str">
        <f>Time_hipotesis!E28</f>
        <v>Periodo Proyección</v>
      </c>
      <c r="F9" s="54"/>
      <c r="G9" s="54" t="str">
        <f>Time_hipotesis!G28</f>
        <v>Flag</v>
      </c>
      <c r="H9" s="54">
        <f>Time_hipotesis!H28</f>
        <v>5</v>
      </c>
      <c r="I9" s="54">
        <v>0</v>
      </c>
      <c r="J9" s="54">
        <f>Time_hipotesis!J28</f>
        <v>0</v>
      </c>
      <c r="K9" s="54">
        <f>Time_hipotesis!K28</f>
        <v>1</v>
      </c>
      <c r="L9" s="54">
        <f>Time_hipotesis!L28</f>
        <v>1</v>
      </c>
      <c r="M9" s="54">
        <f>Time_hipotesis!M28</f>
        <v>1</v>
      </c>
      <c r="N9" s="54">
        <f>Time_hipotesis!N28</f>
        <v>1</v>
      </c>
      <c r="O9" s="54">
        <f>Time_hipotesis!O28</f>
        <v>1</v>
      </c>
      <c r="P9" s="54">
        <f>Time_hipotesis!P28</f>
        <v>0</v>
      </c>
      <c r="Q9" s="54">
        <f>Time_hipotesis!Q28</f>
        <v>0</v>
      </c>
      <c r="R9" s="54">
        <f>Time_hipotesis!R28</f>
        <v>0</v>
      </c>
      <c r="S9" s="54">
        <f>Time_hipotesis!S28</f>
        <v>0</v>
      </c>
      <c r="T9" s="54">
        <f>Time_hipotesis!T28</f>
        <v>0</v>
      </c>
      <c r="U9" s="54">
        <f>Time_hipotesis!U28</f>
        <v>0</v>
      </c>
      <c r="V9" s="54">
        <f>Time_hipotesis!V28</f>
        <v>0</v>
      </c>
      <c r="W9" s="54">
        <f>Time_hipotesis!W28</f>
        <v>0</v>
      </c>
      <c r="X9" s="54">
        <f>Time_hipotesis!X28</f>
        <v>0</v>
      </c>
      <c r="Y9" s="54">
        <f>Time_hipotesis!Y28</f>
        <v>0</v>
      </c>
      <c r="Z9" s="54">
        <f>Time_hipotesis!Z28</f>
        <v>0</v>
      </c>
      <c r="AA9" s="54">
        <f>Time_hipotesis!AA28</f>
        <v>0</v>
      </c>
      <c r="AB9" s="54">
        <f>Time_hipotesis!AB28</f>
        <v>0</v>
      </c>
      <c r="AC9" s="54">
        <f>Time_hipotesis!AC28</f>
        <v>0</v>
      </c>
      <c r="AD9" s="136" t="s">
        <v>122</v>
      </c>
    </row>
    <row r="10" spans="1:30" ht="15" customHeight="1">
      <c r="A10" s="55"/>
      <c r="B10" s="40"/>
      <c r="C10" s="42"/>
      <c r="D10" s="57"/>
      <c r="E10" s="58"/>
      <c r="F10" s="58"/>
      <c r="G10" s="58"/>
      <c r="H10" s="58"/>
      <c r="I10" s="58"/>
      <c r="J10" s="58"/>
      <c r="K10" s="58"/>
      <c r="AD10" s="136" t="s">
        <v>122</v>
      </c>
    </row>
    <row r="11" spans="1:30" ht="15" customHeight="1">
      <c r="A11" s="75" t="s">
        <v>227</v>
      </c>
      <c r="AD11" s="136" t="s">
        <v>122</v>
      </c>
    </row>
    <row r="12" spans="1:30" ht="15" customHeight="1">
      <c r="B12" s="112"/>
      <c r="C12" s="159" t="s">
        <v>221</v>
      </c>
      <c r="D12" s="159"/>
      <c r="E12" s="159"/>
      <c r="F12" s="159"/>
      <c r="G12" s="159" t="str">
        <f>EstFinan!G15</f>
        <v>€' Mill</v>
      </c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36" t="s">
        <v>122</v>
      </c>
    </row>
    <row r="13" spans="1:30" ht="15" customHeight="1">
      <c r="B13" s="112"/>
      <c r="C13" s="175" t="s">
        <v>225</v>
      </c>
      <c r="D13" s="175"/>
      <c r="E13" s="175"/>
      <c r="F13" s="175"/>
      <c r="G13" s="175" t="str">
        <f>Drivers!G42</f>
        <v>%</v>
      </c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36" t="s">
        <v>122</v>
      </c>
    </row>
    <row r="14" spans="1:30" ht="15" customHeight="1">
      <c r="B14" s="157" t="s">
        <v>222</v>
      </c>
      <c r="C14" s="157"/>
      <c r="D14" s="157"/>
      <c r="E14" s="157"/>
      <c r="F14" s="157"/>
      <c r="G14" s="157" t="s">
        <v>179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36" t="s">
        <v>122</v>
      </c>
    </row>
    <row r="15" spans="1:30" ht="15" customHeight="1"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36"/>
    </row>
    <row r="16" spans="1:30" ht="15" customHeight="1">
      <c r="B16" s="112"/>
      <c r="C16" s="159" t="s">
        <v>90</v>
      </c>
      <c r="D16" s="159"/>
      <c r="E16" s="159"/>
      <c r="F16" s="159"/>
      <c r="G16" s="209" t="s">
        <v>179</v>
      </c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36" t="s">
        <v>122</v>
      </c>
    </row>
    <row r="17" spans="1:30" ht="15" customHeight="1">
      <c r="B17" s="112"/>
      <c r="C17" s="209" t="s">
        <v>223</v>
      </c>
      <c r="D17" s="78"/>
      <c r="G17" s="209" t="s">
        <v>179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136" t="s">
        <v>122</v>
      </c>
    </row>
    <row r="18" spans="1:30" ht="15" customHeight="1">
      <c r="B18" s="112"/>
      <c r="C18" s="209" t="s">
        <v>226</v>
      </c>
      <c r="D18" s="78"/>
      <c r="G18" s="209" t="s">
        <v>179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136" t="s">
        <v>122</v>
      </c>
    </row>
    <row r="19" spans="1:30" ht="15" customHeight="1">
      <c r="B19" s="112"/>
      <c r="C19" s="209" t="s">
        <v>4</v>
      </c>
      <c r="F19" s="159">
        <f>Time_hipotesis!F47</f>
        <v>0</v>
      </c>
      <c r="G19" s="209" t="s">
        <v>179</v>
      </c>
      <c r="H19" s="78" t="s">
        <v>184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136" t="s">
        <v>122</v>
      </c>
    </row>
    <row r="20" spans="1:30" ht="15" customHeight="1">
      <c r="B20" s="112"/>
      <c r="C20" s="78"/>
      <c r="G20" s="209"/>
      <c r="AD20" s="136"/>
    </row>
    <row r="21" spans="1:30" ht="15" customHeight="1">
      <c r="B21" s="157" t="s">
        <v>224</v>
      </c>
      <c r="C21" s="157"/>
      <c r="D21" s="157"/>
      <c r="E21" s="157"/>
      <c r="F21" s="157"/>
      <c r="G21" s="157" t="s">
        <v>179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36" t="s">
        <v>122</v>
      </c>
    </row>
    <row r="22" spans="1:30" ht="15" customHeight="1">
      <c r="AD22" s="136" t="s">
        <v>122</v>
      </c>
    </row>
    <row r="23" spans="1:30" ht="15" customHeight="1">
      <c r="AD23" s="136"/>
    </row>
    <row r="24" spans="1:30" ht="15" customHeight="1">
      <c r="A24" s="75" t="s">
        <v>254</v>
      </c>
      <c r="AD24" s="136" t="s">
        <v>122</v>
      </c>
    </row>
    <row r="25" spans="1:30" ht="15" customHeight="1">
      <c r="C25" s="209" t="s">
        <v>228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136" t="s">
        <v>122</v>
      </c>
    </row>
    <row r="26" spans="1:30" ht="15" customHeight="1">
      <c r="C26" s="159" t="s">
        <v>220</v>
      </c>
      <c r="D26" s="159"/>
      <c r="E26" s="159"/>
      <c r="F26" s="159"/>
      <c r="G26" s="159" t="s">
        <v>179</v>
      </c>
      <c r="H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36" t="s">
        <v>122</v>
      </c>
    </row>
    <row r="27" spans="1:30" ht="15" customHeight="1">
      <c r="B27" s="211" t="s">
        <v>239</v>
      </c>
      <c r="F27" s="210"/>
      <c r="G27" s="157" t="s">
        <v>179</v>
      </c>
      <c r="H27" s="78" t="s">
        <v>241</v>
      </c>
      <c r="I27" s="216">
        <f>F27</f>
        <v>0</v>
      </c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136" t="s">
        <v>122</v>
      </c>
    </row>
    <row r="28" spans="1:30" ht="15" customHeight="1">
      <c r="B28" s="211" t="s">
        <v>240</v>
      </c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136" t="s">
        <v>122</v>
      </c>
    </row>
    <row r="29" spans="1:30" ht="15" customHeight="1">
      <c r="B29" s="211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136"/>
    </row>
    <row r="30" spans="1:30" ht="15" customHeight="1">
      <c r="A30" s="75" t="s">
        <v>230</v>
      </c>
      <c r="AD30" s="136" t="s">
        <v>122</v>
      </c>
    </row>
    <row r="31" spans="1:30" ht="15" customHeight="1">
      <c r="C31" s="209" t="s">
        <v>229</v>
      </c>
      <c r="F31" s="212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36" t="s">
        <v>122</v>
      </c>
    </row>
    <row r="32" spans="1:30" ht="15" customHeight="1">
      <c r="C32" s="159" t="str">
        <f>Time_hipotesis!E42</f>
        <v>Interes LP</v>
      </c>
      <c r="F32" s="175"/>
      <c r="G32" s="175" t="s">
        <v>2</v>
      </c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36" t="s">
        <v>122</v>
      </c>
    </row>
    <row r="33" spans="1:30" ht="15" customHeight="1">
      <c r="C33" s="159" t="str">
        <f>Time_hipotesis!E65</f>
        <v>Risk free</v>
      </c>
      <c r="F33" s="175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36" t="s">
        <v>122</v>
      </c>
    </row>
    <row r="34" spans="1:30" ht="15" customHeight="1">
      <c r="C34" s="159" t="str">
        <f>Time_hipotesis!E66</f>
        <v>Prima de Riesgo</v>
      </c>
      <c r="F34" s="175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36" t="s">
        <v>122</v>
      </c>
    </row>
    <row r="35" spans="1:30" ht="15" customHeight="1">
      <c r="C35" s="159"/>
      <c r="F35" s="175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36"/>
    </row>
    <row r="36" spans="1:30" ht="15" customHeight="1">
      <c r="C36" s="209" t="s">
        <v>246</v>
      </c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136" t="s">
        <v>122</v>
      </c>
    </row>
    <row r="37" spans="1:30" ht="15" customHeight="1">
      <c r="C37" s="209" t="s">
        <v>245</v>
      </c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136" t="s">
        <v>122</v>
      </c>
    </row>
    <row r="38" spans="1:30" ht="15" customHeight="1">
      <c r="C38" s="209" t="s">
        <v>247</v>
      </c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36" t="s">
        <v>122</v>
      </c>
    </row>
    <row r="39" spans="1:30" ht="15" customHeight="1">
      <c r="AD39" s="136" t="s">
        <v>122</v>
      </c>
    </row>
    <row r="40" spans="1:30" ht="15" customHeight="1">
      <c r="C40" s="209" t="s">
        <v>248</v>
      </c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36" t="s">
        <v>122</v>
      </c>
    </row>
    <row r="41" spans="1:30" ht="15" customHeight="1">
      <c r="C41" s="209" t="s">
        <v>249</v>
      </c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36" t="s">
        <v>122</v>
      </c>
    </row>
    <row r="42" spans="1:30" ht="15" customHeight="1">
      <c r="C42" s="209" t="s">
        <v>251</v>
      </c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36"/>
    </row>
    <row r="43" spans="1:30" ht="15" customHeight="1">
      <c r="C43" s="209" t="s">
        <v>250</v>
      </c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36" t="s">
        <v>122</v>
      </c>
    </row>
    <row r="44" spans="1:30" ht="15" customHeight="1">
      <c r="C44" s="209" t="s">
        <v>252</v>
      </c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36" t="s">
        <v>122</v>
      </c>
    </row>
    <row r="45" spans="1:30" ht="15" customHeight="1">
      <c r="B45" s="157" t="s">
        <v>230</v>
      </c>
      <c r="I45" s="20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136" t="s">
        <v>122</v>
      </c>
    </row>
    <row r="46" spans="1:30" ht="15" customHeight="1">
      <c r="B46" s="157" t="s">
        <v>253</v>
      </c>
      <c r="I46" s="205">
        <v>1</v>
      </c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136" t="s">
        <v>122</v>
      </c>
    </row>
    <row r="47" spans="1:30" ht="15" customHeight="1">
      <c r="AD47" s="136" t="s">
        <v>122</v>
      </c>
    </row>
    <row r="48" spans="1:30" ht="15" customHeight="1">
      <c r="A48" s="75" t="s">
        <v>255</v>
      </c>
      <c r="AD48" s="136" t="s">
        <v>122</v>
      </c>
    </row>
    <row r="49" spans="1:30" ht="15" customHeight="1">
      <c r="C49" s="209" t="s">
        <v>231</v>
      </c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36" t="s">
        <v>122</v>
      </c>
    </row>
    <row r="50" spans="1:30" ht="15" customHeight="1">
      <c r="C50" s="209" t="s">
        <v>232</v>
      </c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36" t="s">
        <v>122</v>
      </c>
    </row>
    <row r="51" spans="1:30" ht="15" customHeight="1">
      <c r="B51" s="157" t="s">
        <v>233</v>
      </c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36" t="s">
        <v>122</v>
      </c>
    </row>
    <row r="52" spans="1:30" ht="15" customHeight="1">
      <c r="AD52" s="136" t="s">
        <v>122</v>
      </c>
    </row>
    <row r="53" spans="1:30" ht="15" customHeight="1">
      <c r="A53" s="75" t="s">
        <v>256</v>
      </c>
      <c r="AD53" s="136"/>
    </row>
    <row r="54" spans="1:30" ht="15" customHeight="1">
      <c r="C54" s="209" t="s">
        <v>257</v>
      </c>
      <c r="F54" s="218"/>
      <c r="H54" s="78" t="s">
        <v>259</v>
      </c>
      <c r="AD54" s="136"/>
    </row>
    <row r="55" spans="1:30" ht="15" customHeight="1">
      <c r="C55" s="209" t="s">
        <v>258</v>
      </c>
      <c r="H55" s="78" t="s">
        <v>259</v>
      </c>
      <c r="AD55" s="136"/>
    </row>
    <row r="56" spans="1:30" ht="15" customHeight="1">
      <c r="C56" s="209" t="s">
        <v>234</v>
      </c>
      <c r="F56" s="219">
        <f>H9+H8</f>
        <v>6</v>
      </c>
      <c r="G56" s="78" t="s">
        <v>28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136" t="s">
        <v>122</v>
      </c>
    </row>
    <row r="57" spans="1:30" ht="15" customHeight="1">
      <c r="C57" s="209" t="s">
        <v>235</v>
      </c>
      <c r="F57" s="219">
        <f>H9+H8</f>
        <v>6</v>
      </c>
      <c r="G57" s="78" t="s">
        <v>28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136" t="s">
        <v>122</v>
      </c>
    </row>
    <row r="58" spans="1:30" ht="15" customHeight="1">
      <c r="B58" s="157" t="s">
        <v>236</v>
      </c>
      <c r="C58" s="220"/>
      <c r="D58" s="43"/>
      <c r="E58" s="75"/>
      <c r="F58" s="221">
        <f>H9+H8</f>
        <v>6</v>
      </c>
      <c r="G58" s="75" t="s">
        <v>28</v>
      </c>
      <c r="H58" s="75"/>
      <c r="I58" s="75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36" t="s">
        <v>122</v>
      </c>
    </row>
    <row r="59" spans="1:30" ht="15" customHeight="1">
      <c r="B59" s="157" t="s">
        <v>237</v>
      </c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36" t="s">
        <v>122</v>
      </c>
    </row>
    <row r="60" spans="1:30" ht="15" customHeight="1">
      <c r="AD60" s="136" t="s">
        <v>122</v>
      </c>
    </row>
    <row r="61" spans="1:30" ht="15" customHeight="1">
      <c r="A61" s="75" t="s">
        <v>238</v>
      </c>
      <c r="G61" s="157" t="s">
        <v>179</v>
      </c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36" t="s">
        <v>122</v>
      </c>
    </row>
    <row r="62" spans="1:30" ht="15" customHeight="1">
      <c r="AD62" s="136" t="s">
        <v>122</v>
      </c>
    </row>
    <row r="63" spans="1:30" ht="15" customHeight="1">
      <c r="C63" s="209" t="s">
        <v>261</v>
      </c>
      <c r="G63" s="209" t="s">
        <v>179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136" t="s">
        <v>122</v>
      </c>
    </row>
    <row r="64" spans="1:30" ht="15" customHeight="1">
      <c r="C64" s="209" t="s">
        <v>262</v>
      </c>
      <c r="G64" s="209" t="s">
        <v>179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136" t="s">
        <v>122</v>
      </c>
    </row>
    <row r="65" spans="1:30" ht="15" customHeight="1">
      <c r="C65" s="209" t="s">
        <v>263</v>
      </c>
      <c r="G65" s="209" t="s">
        <v>179</v>
      </c>
      <c r="J65" s="209"/>
      <c r="AD65" s="136" t="s">
        <v>122</v>
      </c>
    </row>
    <row r="66" spans="1:30" ht="15" customHeight="1">
      <c r="A66" s="75" t="s">
        <v>238</v>
      </c>
      <c r="C66" s="209"/>
      <c r="G66" s="157" t="s">
        <v>179</v>
      </c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36" t="s">
        <v>122</v>
      </c>
    </row>
    <row r="67" spans="1:30" ht="15" customHeight="1">
      <c r="C67" s="209"/>
      <c r="AD67" s="136" t="s">
        <v>122</v>
      </c>
    </row>
    <row r="68" spans="1:30" ht="15" customHeight="1">
      <c r="C68" s="209"/>
      <c r="G68" s="78" t="s">
        <v>28</v>
      </c>
      <c r="AD68" s="136" t="s">
        <v>122</v>
      </c>
    </row>
    <row r="69" spans="1:30" ht="15" customHeight="1">
      <c r="C69" s="209"/>
      <c r="AD69" s="136" t="s">
        <v>122</v>
      </c>
    </row>
    <row r="70" spans="1:30" ht="15" customHeight="1">
      <c r="C70" s="209"/>
      <c r="AD70" s="136" t="s">
        <v>122</v>
      </c>
    </row>
    <row r="71" spans="1:30" ht="15" customHeight="1">
      <c r="C71" s="209"/>
      <c r="AD71" s="136" t="s">
        <v>122</v>
      </c>
    </row>
    <row r="72" spans="1:30" ht="15" customHeight="1">
      <c r="C72" s="209"/>
      <c r="AD72" s="136" t="s">
        <v>122</v>
      </c>
    </row>
    <row r="73" spans="1:30" ht="15" customHeight="1">
      <c r="AD73" s="136" t="s">
        <v>122</v>
      </c>
    </row>
    <row r="74" spans="1:30" ht="15" customHeight="1">
      <c r="AD74" s="136" t="s">
        <v>122</v>
      </c>
    </row>
    <row r="75" spans="1:30" ht="15" customHeight="1">
      <c r="AD75" s="136" t="s">
        <v>122</v>
      </c>
    </row>
    <row r="76" spans="1:30" ht="15" customHeight="1">
      <c r="AD76" s="136" t="s">
        <v>122</v>
      </c>
    </row>
    <row r="77" spans="1:30" ht="15" customHeight="1">
      <c r="AD77" s="136" t="s">
        <v>122</v>
      </c>
    </row>
    <row r="78" spans="1:30" ht="15" customHeight="1">
      <c r="AD78" s="136" t="s">
        <v>122</v>
      </c>
    </row>
    <row r="79" spans="1:30" ht="15" customHeight="1">
      <c r="AD79" s="136" t="s">
        <v>122</v>
      </c>
    </row>
    <row r="80" spans="1:30" ht="15" customHeight="1">
      <c r="AD80" s="136" t="s">
        <v>122</v>
      </c>
    </row>
    <row r="81" spans="30:30" ht="15" customHeight="1">
      <c r="AD81" s="136" t="s">
        <v>122</v>
      </c>
    </row>
    <row r="82" spans="30:30" ht="15" customHeight="1">
      <c r="AD82" s="136" t="s">
        <v>122</v>
      </c>
    </row>
    <row r="83" spans="30:30" ht="15" customHeight="1">
      <c r="AD83" s="136" t="s">
        <v>122</v>
      </c>
    </row>
    <row r="84" spans="30:30" ht="15" customHeight="1">
      <c r="AD84" s="136" t="s">
        <v>122</v>
      </c>
    </row>
    <row r="85" spans="30:30" ht="15" customHeight="1">
      <c r="AD85" s="136" t="s">
        <v>122</v>
      </c>
    </row>
    <row r="86" spans="30:30" ht="15" customHeight="1">
      <c r="AD86" s="136" t="s">
        <v>122</v>
      </c>
    </row>
    <row r="87" spans="30:30" ht="15" customHeight="1">
      <c r="AD87" s="136" t="s">
        <v>122</v>
      </c>
    </row>
    <row r="88" spans="30:30" ht="15" customHeight="1">
      <c r="AD88" s="136" t="s">
        <v>122</v>
      </c>
    </row>
    <row r="89" spans="30:30" ht="15" customHeight="1">
      <c r="AD89" s="136" t="s">
        <v>122</v>
      </c>
    </row>
    <row r="90" spans="30:30" ht="15" customHeight="1">
      <c r="AD90" s="136" t="s">
        <v>122</v>
      </c>
    </row>
    <row r="91" spans="30:30" ht="15" customHeight="1">
      <c r="AD91" s="136" t="s">
        <v>122</v>
      </c>
    </row>
    <row r="92" spans="30:30" ht="15" customHeight="1">
      <c r="AD92" s="136" t="s">
        <v>122</v>
      </c>
    </row>
    <row r="93" spans="30:30" ht="15" customHeight="1">
      <c r="AD93" s="136" t="s">
        <v>122</v>
      </c>
    </row>
    <row r="94" spans="30:30" ht="15" customHeight="1">
      <c r="AD94" s="136" t="s">
        <v>122</v>
      </c>
    </row>
    <row r="95" spans="30:30" ht="15" customHeight="1">
      <c r="AD95" s="136" t="s">
        <v>122</v>
      </c>
    </row>
    <row r="96" spans="30:30" ht="15" customHeight="1">
      <c r="AD96" s="136" t="s">
        <v>122</v>
      </c>
    </row>
    <row r="97" spans="30:30" ht="15" customHeight="1">
      <c r="AD97" s="136" t="s">
        <v>122</v>
      </c>
    </row>
    <row r="98" spans="30:30" ht="15" customHeight="1">
      <c r="AD98" s="136" t="s">
        <v>122</v>
      </c>
    </row>
    <row r="99" spans="30:30" ht="15" customHeight="1">
      <c r="AD99" s="136" t="s">
        <v>122</v>
      </c>
    </row>
    <row r="100" spans="30:30" ht="15" customHeight="1">
      <c r="AD100" s="136" t="s">
        <v>122</v>
      </c>
    </row>
    <row r="101" spans="30:30" ht="15" customHeight="1">
      <c r="AD101" s="136" t="s">
        <v>122</v>
      </c>
    </row>
    <row r="102" spans="30:30" ht="15" customHeight="1">
      <c r="AD102" s="136" t="s">
        <v>122</v>
      </c>
    </row>
    <row r="103" spans="30:30" ht="15" customHeight="1">
      <c r="AD103" s="136" t="s">
        <v>122</v>
      </c>
    </row>
    <row r="104" spans="30:30" ht="15" customHeight="1">
      <c r="AD104" s="136" t="s">
        <v>122</v>
      </c>
    </row>
    <row r="105" spans="30:30" ht="15" customHeight="1">
      <c r="AD105" s="136" t="s">
        <v>122</v>
      </c>
    </row>
    <row r="106" spans="30:30" ht="15" customHeight="1">
      <c r="AD106" s="136" t="s">
        <v>122</v>
      </c>
    </row>
    <row r="107" spans="30:30" ht="15" customHeight="1">
      <c r="AD107" s="136" t="s">
        <v>122</v>
      </c>
    </row>
    <row r="108" spans="30:30" ht="15" customHeight="1">
      <c r="AD108" s="136" t="s">
        <v>122</v>
      </c>
    </row>
    <row r="109" spans="30:30" ht="15" customHeight="1">
      <c r="AD109" s="136" t="s">
        <v>122</v>
      </c>
    </row>
    <row r="110" spans="30:30" ht="15" customHeight="1">
      <c r="AD110" s="136" t="s">
        <v>122</v>
      </c>
    </row>
    <row r="111" spans="30:30" ht="15" customHeight="1">
      <c r="AD111" s="136" t="s">
        <v>122</v>
      </c>
    </row>
    <row r="112" spans="30:30" ht="15" customHeight="1">
      <c r="AD112" s="136" t="s">
        <v>122</v>
      </c>
    </row>
    <row r="113" spans="30:30" ht="15" customHeight="1">
      <c r="AD113" s="136" t="s">
        <v>122</v>
      </c>
    </row>
    <row r="114" spans="30:30" ht="15" customHeight="1">
      <c r="AD114" s="136" t="s">
        <v>122</v>
      </c>
    </row>
    <row r="115" spans="30:30" ht="15" customHeight="1">
      <c r="AD115" s="136" t="s">
        <v>122</v>
      </c>
    </row>
    <row r="116" spans="30:30" ht="15" customHeight="1">
      <c r="AD116" s="136" t="s">
        <v>122</v>
      </c>
    </row>
    <row r="117" spans="30:30" ht="15" customHeight="1">
      <c r="AD117" s="136" t="s">
        <v>122</v>
      </c>
    </row>
    <row r="118" spans="30:30" ht="15" customHeight="1">
      <c r="AD118" s="136" t="s">
        <v>122</v>
      </c>
    </row>
    <row r="119" spans="30:30" ht="15" customHeight="1">
      <c r="AD119" s="136" t="s">
        <v>122</v>
      </c>
    </row>
    <row r="120" spans="30:30" ht="15" customHeight="1">
      <c r="AD120" s="136" t="s">
        <v>122</v>
      </c>
    </row>
    <row r="121" spans="30:30" ht="15" customHeight="1">
      <c r="AD121" s="136" t="s">
        <v>122</v>
      </c>
    </row>
    <row r="122" spans="30:30" ht="15" customHeight="1">
      <c r="AD122" s="136" t="s">
        <v>122</v>
      </c>
    </row>
    <row r="123" spans="30:30" ht="15" customHeight="1">
      <c r="AD123" s="136" t="s">
        <v>122</v>
      </c>
    </row>
    <row r="124" spans="30:30" ht="15" customHeight="1">
      <c r="AD124" s="136" t="s">
        <v>122</v>
      </c>
    </row>
    <row r="125" spans="30:30" ht="15" customHeight="1">
      <c r="AD125" s="136" t="s">
        <v>122</v>
      </c>
    </row>
    <row r="126" spans="30:30" ht="15" customHeight="1">
      <c r="AD126" s="136" t="s">
        <v>122</v>
      </c>
    </row>
    <row r="127" spans="30:30" ht="15" customHeight="1">
      <c r="AD127" s="136" t="s">
        <v>122</v>
      </c>
    </row>
    <row r="128" spans="30:30" ht="15" customHeight="1">
      <c r="AD128" s="136" t="s">
        <v>122</v>
      </c>
    </row>
    <row r="129" spans="30:30" ht="15" customHeight="1">
      <c r="AD129" s="136" t="s">
        <v>122</v>
      </c>
    </row>
    <row r="130" spans="30:30" ht="15" customHeight="1">
      <c r="AD130" s="136" t="s">
        <v>122</v>
      </c>
    </row>
    <row r="131" spans="30:30" ht="15" customHeight="1">
      <c r="AD131" s="136" t="s">
        <v>122</v>
      </c>
    </row>
    <row r="132" spans="30:30" ht="15" customHeight="1">
      <c r="AD132" s="136" t="s">
        <v>122</v>
      </c>
    </row>
    <row r="133" spans="30:30" ht="15" customHeight="1">
      <c r="AD133" s="136" t="s">
        <v>122</v>
      </c>
    </row>
    <row r="134" spans="30:30" ht="15" customHeight="1">
      <c r="AD134" s="136" t="s">
        <v>122</v>
      </c>
    </row>
    <row r="135" spans="30:30" ht="15" customHeight="1">
      <c r="AD135" s="136" t="s">
        <v>122</v>
      </c>
    </row>
    <row r="136" spans="30:30" ht="15" customHeight="1">
      <c r="AD136" s="136" t="s">
        <v>122</v>
      </c>
    </row>
    <row r="137" spans="30:30" ht="15" customHeight="1">
      <c r="AD137" s="136" t="s">
        <v>122</v>
      </c>
    </row>
    <row r="138" spans="30:30" ht="15" customHeight="1">
      <c r="AD138" s="136" t="s">
        <v>122</v>
      </c>
    </row>
    <row r="139" spans="30:30" ht="15" customHeight="1">
      <c r="AD139" s="136" t="s">
        <v>122</v>
      </c>
    </row>
    <row r="140" spans="30:30" ht="15" customHeight="1">
      <c r="AD140" s="136" t="s">
        <v>122</v>
      </c>
    </row>
    <row r="141" spans="30:30" ht="15" customHeight="1">
      <c r="AD141" s="136" t="s">
        <v>122</v>
      </c>
    </row>
    <row r="142" spans="30:30" ht="15" customHeight="1">
      <c r="AD142" s="136" t="s">
        <v>122</v>
      </c>
    </row>
    <row r="143" spans="30:30" ht="15" customHeight="1">
      <c r="AD143" s="136" t="s">
        <v>122</v>
      </c>
    </row>
    <row r="144" spans="30:30" ht="15" customHeight="1">
      <c r="AD144" s="136" t="s">
        <v>122</v>
      </c>
    </row>
    <row r="145" spans="30:30" ht="15" customHeight="1">
      <c r="AD145" s="136" t="s">
        <v>122</v>
      </c>
    </row>
    <row r="146" spans="30:30" ht="15" customHeight="1">
      <c r="AD146" s="136" t="s">
        <v>122</v>
      </c>
    </row>
    <row r="147" spans="30:30" ht="15" customHeight="1">
      <c r="AD147" s="136" t="s">
        <v>122</v>
      </c>
    </row>
    <row r="148" spans="30:30" ht="15" customHeight="1">
      <c r="AD148" s="136" t="s">
        <v>122</v>
      </c>
    </row>
    <row r="149" spans="30:30" ht="15" customHeight="1">
      <c r="AD149" s="136" t="s">
        <v>122</v>
      </c>
    </row>
    <row r="150" spans="30:30" ht="15" customHeight="1">
      <c r="AD150" s="136" t="s">
        <v>122</v>
      </c>
    </row>
    <row r="151" spans="30:30" ht="15" customHeight="1">
      <c r="AD151" s="136" t="s">
        <v>122</v>
      </c>
    </row>
    <row r="152" spans="30:30" ht="15" customHeight="1">
      <c r="AD152" s="136" t="s">
        <v>122</v>
      </c>
    </row>
    <row r="153" spans="30:30" ht="15" customHeight="1">
      <c r="AD153" s="136" t="s">
        <v>122</v>
      </c>
    </row>
    <row r="154" spans="30:30" ht="15" customHeight="1">
      <c r="AD154" s="136" t="s">
        <v>122</v>
      </c>
    </row>
    <row r="155" spans="30:30" ht="15" customHeight="1">
      <c r="AD155" s="136" t="s">
        <v>122</v>
      </c>
    </row>
    <row r="156" spans="30:30" ht="15" customHeight="1">
      <c r="AD156" s="136" t="s">
        <v>122</v>
      </c>
    </row>
    <row r="157" spans="30:30" ht="15" customHeight="1">
      <c r="AD157" s="136" t="s">
        <v>122</v>
      </c>
    </row>
    <row r="158" spans="30:30" ht="15" customHeight="1">
      <c r="AD158" s="136" t="s">
        <v>122</v>
      </c>
    </row>
    <row r="159" spans="30:30" ht="15" customHeight="1">
      <c r="AD159" s="136" t="s">
        <v>122</v>
      </c>
    </row>
    <row r="160" spans="30:30" ht="15" customHeight="1">
      <c r="AD160" s="136" t="s">
        <v>122</v>
      </c>
    </row>
    <row r="161" spans="30:30" ht="15" customHeight="1">
      <c r="AD161" s="136" t="s">
        <v>122</v>
      </c>
    </row>
    <row r="162" spans="30:30" ht="15" customHeight="1">
      <c r="AD162" s="136" t="s">
        <v>122</v>
      </c>
    </row>
    <row r="163" spans="30:30" ht="15" customHeight="1">
      <c r="AD163" s="136" t="s">
        <v>122</v>
      </c>
    </row>
    <row r="164" spans="30:30" ht="15" customHeight="1">
      <c r="AD164" s="136" t="s">
        <v>122</v>
      </c>
    </row>
    <row r="165" spans="30:30" ht="15" customHeight="1">
      <c r="AD165" s="136" t="s">
        <v>122</v>
      </c>
    </row>
    <row r="166" spans="30:30" ht="15" customHeight="1">
      <c r="AD166" s="136" t="s">
        <v>122</v>
      </c>
    </row>
    <row r="167" spans="30:30" ht="15" customHeight="1">
      <c r="AD167" s="136" t="s">
        <v>122</v>
      </c>
    </row>
    <row r="168" spans="30:30" ht="15" customHeight="1">
      <c r="AD168" s="136" t="s">
        <v>122</v>
      </c>
    </row>
    <row r="169" spans="30:30" ht="15" customHeight="1">
      <c r="AD169" s="136" t="s">
        <v>122</v>
      </c>
    </row>
    <row r="170" spans="30:30" ht="15" customHeight="1">
      <c r="AD170" s="136" t="s">
        <v>122</v>
      </c>
    </row>
    <row r="171" spans="30:30" ht="15" customHeight="1">
      <c r="AD171" s="136" t="s">
        <v>122</v>
      </c>
    </row>
    <row r="172" spans="30:30" ht="15" customHeight="1">
      <c r="AD172" s="136" t="s">
        <v>122</v>
      </c>
    </row>
    <row r="173" spans="30:30" ht="15" customHeight="1">
      <c r="AD173" s="136" t="s">
        <v>122</v>
      </c>
    </row>
    <row r="174" spans="30:30" ht="15" customHeight="1">
      <c r="AD174" s="136" t="s">
        <v>122</v>
      </c>
    </row>
    <row r="175" spans="30:30" ht="15" customHeight="1">
      <c r="AD175" s="136" t="s">
        <v>122</v>
      </c>
    </row>
    <row r="176" spans="30:30" ht="15" customHeight="1">
      <c r="AD176" s="136" t="s">
        <v>122</v>
      </c>
    </row>
    <row r="177" spans="30:30" ht="15" customHeight="1">
      <c r="AD177" s="136" t="s">
        <v>122</v>
      </c>
    </row>
    <row r="178" spans="30:30" ht="15" customHeight="1">
      <c r="AD178" s="136" t="s">
        <v>122</v>
      </c>
    </row>
    <row r="179" spans="30:30" ht="15" customHeight="1">
      <c r="AD179" s="136" t="s">
        <v>122</v>
      </c>
    </row>
    <row r="180" spans="30:30" ht="15" customHeight="1">
      <c r="AD180" s="136" t="s">
        <v>122</v>
      </c>
    </row>
    <row r="181" spans="30:30" ht="15" customHeight="1">
      <c r="AD181" s="136" t="s">
        <v>122</v>
      </c>
    </row>
    <row r="182" spans="30:30" ht="15" customHeight="1">
      <c r="AD182" s="136" t="s">
        <v>122</v>
      </c>
    </row>
    <row r="183" spans="30:30" ht="15" customHeight="1">
      <c r="AD183" s="136" t="s">
        <v>122</v>
      </c>
    </row>
    <row r="184" spans="30:30" ht="15" customHeight="1">
      <c r="AD184" s="136" t="s">
        <v>122</v>
      </c>
    </row>
    <row r="185" spans="30:30" ht="15" customHeight="1">
      <c r="AD185" s="136" t="s">
        <v>122</v>
      </c>
    </row>
    <row r="186" spans="30:30" ht="15" customHeight="1">
      <c r="AD186" s="136" t="s">
        <v>122</v>
      </c>
    </row>
    <row r="187" spans="30:30" ht="15" customHeight="1">
      <c r="AD187" s="136" t="s">
        <v>122</v>
      </c>
    </row>
    <row r="188" spans="30:30" ht="15" customHeight="1">
      <c r="AD188" s="136" t="s">
        <v>122</v>
      </c>
    </row>
    <row r="189" spans="30:30" ht="15" customHeight="1">
      <c r="AD189" s="136" t="s">
        <v>122</v>
      </c>
    </row>
    <row r="190" spans="30:30" ht="15" customHeight="1">
      <c r="AD190" s="136" t="s">
        <v>122</v>
      </c>
    </row>
    <row r="191" spans="30:30" ht="15" customHeight="1">
      <c r="AD191" s="136" t="s">
        <v>122</v>
      </c>
    </row>
    <row r="192" spans="30:30" ht="15" customHeight="1">
      <c r="AD192" s="136" t="s">
        <v>122</v>
      </c>
    </row>
    <row r="193" spans="30:30" ht="15" customHeight="1">
      <c r="AD193" s="136" t="s">
        <v>122</v>
      </c>
    </row>
    <row r="194" spans="30:30" ht="15" customHeight="1">
      <c r="AD194" s="136" t="s">
        <v>122</v>
      </c>
    </row>
    <row r="195" spans="30:30" ht="15" customHeight="1">
      <c r="AD195" s="136" t="s">
        <v>122</v>
      </c>
    </row>
    <row r="196" spans="30:30" ht="15" customHeight="1">
      <c r="AD196" s="136" t="s">
        <v>122</v>
      </c>
    </row>
    <row r="197" spans="30:30" ht="15" customHeight="1">
      <c r="AD197" s="136" t="s">
        <v>122</v>
      </c>
    </row>
    <row r="198" spans="30:30" ht="15" customHeight="1">
      <c r="AD198" s="136" t="s">
        <v>122</v>
      </c>
    </row>
    <row r="199" spans="30:30" ht="15" customHeight="1">
      <c r="AD199" s="136" t="s">
        <v>122</v>
      </c>
    </row>
    <row r="200" spans="30:30" ht="15" customHeight="1">
      <c r="AD200" s="136" t="s">
        <v>122</v>
      </c>
    </row>
    <row r="201" spans="30:30" ht="15" customHeight="1">
      <c r="AD201" s="136" t="s">
        <v>122</v>
      </c>
    </row>
    <row r="202" spans="30:30" ht="15" customHeight="1">
      <c r="AD202" s="136" t="s">
        <v>122</v>
      </c>
    </row>
    <row r="203" spans="30:30" ht="15" customHeight="1">
      <c r="AD203" s="136" t="s">
        <v>122</v>
      </c>
    </row>
    <row r="204" spans="30:30" ht="15" customHeight="1">
      <c r="AD204" s="136" t="s">
        <v>122</v>
      </c>
    </row>
    <row r="205" spans="30:30" ht="15" customHeight="1">
      <c r="AD205" s="136" t="s">
        <v>122</v>
      </c>
    </row>
    <row r="206" spans="30:30" ht="15" customHeight="1">
      <c r="AD206" s="136" t="s">
        <v>122</v>
      </c>
    </row>
    <row r="207" spans="30:30" ht="15" customHeight="1">
      <c r="AD207" s="136" t="s">
        <v>122</v>
      </c>
    </row>
    <row r="208" spans="30:30" ht="15" customHeight="1">
      <c r="AD208" s="136" t="s">
        <v>122</v>
      </c>
    </row>
  </sheetData>
  <conditionalFormatting sqref="J3:N3">
    <cfRule type="beginsWith" dxfId="17" priority="5" operator="beginsWith" text="P">
      <formula>LEFT(J3,LEN("P"))="P"</formula>
    </cfRule>
    <cfRule type="beginsWith" dxfId="16" priority="6" operator="beginsWith" text="H">
      <formula>LEFT(J3,LEN("H"))="H"</formula>
    </cfRule>
  </conditionalFormatting>
  <conditionalFormatting sqref="O3:AC3">
    <cfRule type="beginsWith" dxfId="15" priority="3" operator="beginsWith" text="P">
      <formula>LEFT(O3,LEN("P"))="P"</formula>
    </cfRule>
    <cfRule type="beginsWith" dxfId="14" priority="4" operator="beginsWith" text="H">
      <formula>LEFT(O3,LEN("H"))="H"</formula>
    </cfRule>
  </conditionalFormatting>
  <conditionalFormatting sqref="AD3">
    <cfRule type="beginsWith" dxfId="13" priority="1" operator="beginsWith" text="P">
      <formula>LEFT(AD3,LEN("P"))="P"</formula>
    </cfRule>
    <cfRule type="beginsWith" dxfId="12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  <outlinePr summaryBelow="0" summaryRight="0"/>
  </sheetPr>
  <dimension ref="A1:AD190"/>
  <sheetViews>
    <sheetView defaultGridColor="0" colorId="22" zoomScale="150" zoomScaleNormal="150" zoomScalePageLayoutView="150" workbookViewId="0">
      <pane xSplit="9" ySplit="5" topLeftCell="J6" activePane="bottomRight" state="frozen"/>
      <selection activeCell="J3" sqref="J3:CA3"/>
      <selection pane="topRight" activeCell="J3" sqref="J3:CA3"/>
      <selection pane="bottomLeft" activeCell="J3" sqref="J3:CA3"/>
      <selection pane="bottomRight" activeCell="I34" sqref="I34"/>
    </sheetView>
  </sheetViews>
  <sheetFormatPr baseColWidth="10" defaultColWidth="10.83203125" defaultRowHeight="15" customHeight="1" x14ac:dyDescent="0"/>
  <cols>
    <col min="1" max="1" width="2.83203125" style="75" customWidth="1"/>
    <col min="2" max="2" width="2.83203125" style="107" customWidth="1"/>
    <col min="3" max="3" width="2.83203125" style="112" customWidth="1"/>
    <col min="4" max="4" width="2.83203125" style="77" customWidth="1"/>
    <col min="5" max="5" width="40.6640625" style="78" customWidth="1"/>
    <col min="6" max="6" width="12.6640625" style="78" customWidth="1"/>
    <col min="7" max="8" width="11.6640625" style="78" customWidth="1"/>
    <col min="9" max="9" width="2.6640625" style="78" customWidth="1"/>
    <col min="10" max="29" width="11.6640625" style="78" customWidth="1"/>
    <col min="30" max="30" width="2.83203125" style="30" customWidth="1"/>
  </cols>
  <sheetData>
    <row r="1" spans="1:30" ht="23" customHeight="1">
      <c r="A1" s="23" t="str">
        <f ca="1" xml:space="preserve"> RIGHT(CELL("filename", A1), LEN(CELL("filename", A1)) - SEARCH("]", CELL("filename", A1)))</f>
        <v>Ratios</v>
      </c>
      <c r="D1" s="113"/>
      <c r="E1" s="106"/>
      <c r="F1" s="28"/>
      <c r="G1" s="28"/>
      <c r="H1" s="28"/>
      <c r="I1" s="106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0" ht="15" customHeight="1">
      <c r="A2" s="40"/>
      <c r="B2" s="40"/>
      <c r="C2" s="42"/>
      <c r="D2" s="39"/>
      <c r="E2" s="40" t="str">
        <f>Time_hipotesis!E2</f>
        <v>Año Inicial</v>
      </c>
      <c r="F2" s="39"/>
      <c r="G2" s="40"/>
      <c r="H2" s="39"/>
      <c r="I2" s="40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>
        <f>Time_hipotesis!N2</f>
        <v>2020</v>
      </c>
      <c r="O2" s="40">
        <f>Time_hipotesis!O2</f>
        <v>2021</v>
      </c>
      <c r="P2" s="40" t="str">
        <f>Time_hipotesis!P2</f>
        <v/>
      </c>
      <c r="Q2" s="40" t="str">
        <f>Time_hipotesis!Q2</f>
        <v/>
      </c>
      <c r="R2" s="40" t="str">
        <f>Time_hipotesis!R2</f>
        <v/>
      </c>
      <c r="S2" s="40" t="str">
        <f>Time_hipotesis!S2</f>
        <v/>
      </c>
      <c r="T2" s="40" t="str">
        <f>Time_hipotesis!T2</f>
        <v/>
      </c>
      <c r="U2" s="40" t="str">
        <f>Time_hipotesis!U2</f>
        <v/>
      </c>
      <c r="V2" s="40" t="str">
        <f>Time_hipotesis!V2</f>
        <v/>
      </c>
      <c r="W2" s="40" t="str">
        <f>Time_hipotesis!W2</f>
        <v/>
      </c>
      <c r="X2" s="40" t="str">
        <f>Time_hipotesis!X2</f>
        <v/>
      </c>
      <c r="Y2" s="40" t="str">
        <f>Time_hipotesis!Y2</f>
        <v/>
      </c>
      <c r="Z2" s="40" t="str">
        <f>Time_hipotesis!Z2</f>
        <v/>
      </c>
      <c r="AA2" s="40" t="str">
        <f>Time_hipotesis!AA2</f>
        <v/>
      </c>
      <c r="AB2" s="40" t="str">
        <f>Time_hipotesis!AB2</f>
        <v/>
      </c>
      <c r="AC2" s="40" t="str">
        <f>Time_hipotesis!AC2</f>
        <v/>
      </c>
    </row>
    <row r="3" spans="1:30" ht="15" customHeight="1">
      <c r="E3" s="40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Proyección</v>
      </c>
      <c r="O3" s="37" t="str">
        <f>Time_hipotesis!O3</f>
        <v>Proyección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30" ht="15" customHeight="1">
      <c r="A4" s="84"/>
      <c r="B4" s="84"/>
      <c r="C4" s="84"/>
      <c r="D4" s="38"/>
      <c r="E4" s="40" t="str">
        <f>Time_hipotesis!E4</f>
        <v>Año Inicial</v>
      </c>
      <c r="F4" s="39"/>
      <c r="G4" s="84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>
        <f>Time_hipotesis!N4</f>
        <v>2020</v>
      </c>
      <c r="O4" s="41">
        <f>Time_hipotesis!O4</f>
        <v>2021</v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78"/>
    </row>
    <row r="5" spans="1:30" ht="15" customHeight="1">
      <c r="A5" s="40"/>
      <c r="B5" s="40"/>
      <c r="C5" s="42"/>
      <c r="D5" s="38"/>
      <c r="E5" s="40" t="str">
        <f>Time_hipotesis!E5</f>
        <v>Contador</v>
      </c>
      <c r="F5" s="43" t="s">
        <v>5</v>
      </c>
      <c r="G5" s="75" t="s">
        <v>6</v>
      </c>
      <c r="H5" s="43" t="s">
        <v>1</v>
      </c>
      <c r="I5" s="84"/>
      <c r="J5" s="84">
        <f>Time_hipotesis!J5</f>
        <v>1</v>
      </c>
      <c r="K5" s="84">
        <f>Time_hipotesis!K5</f>
        <v>2</v>
      </c>
      <c r="L5" s="84">
        <f>Time_hipotesis!L5</f>
        <v>3</v>
      </c>
      <c r="M5" s="84">
        <f>Time_hipotesis!M5</f>
        <v>4</v>
      </c>
      <c r="N5" s="84">
        <f>Time_hipotesis!N5</f>
        <v>5</v>
      </c>
      <c r="O5" s="84">
        <f>Time_hipotesis!O5</f>
        <v>6</v>
      </c>
      <c r="P5" s="84">
        <f>Time_hipotesis!P5</f>
        <v>7</v>
      </c>
      <c r="Q5" s="84">
        <f>Time_hipotesis!Q5</f>
        <v>8</v>
      </c>
      <c r="R5" s="84">
        <f>Time_hipotesis!R5</f>
        <v>9</v>
      </c>
      <c r="S5" s="84">
        <f>Time_hipotesis!S5</f>
        <v>10</v>
      </c>
      <c r="T5" s="84">
        <f>Time_hipotesis!T5</f>
        <v>11</v>
      </c>
      <c r="U5" s="84">
        <f>Time_hipotesis!U5</f>
        <v>12</v>
      </c>
      <c r="V5" s="84">
        <f>Time_hipotesis!V5</f>
        <v>13</v>
      </c>
      <c r="W5" s="84">
        <f>Time_hipotesis!W5</f>
        <v>14</v>
      </c>
      <c r="X5" s="84">
        <f>Time_hipotesis!X5</f>
        <v>15</v>
      </c>
      <c r="Y5" s="84">
        <f>Time_hipotesis!Y5</f>
        <v>16</v>
      </c>
      <c r="Z5" s="84">
        <f>Time_hipotesis!Z5</f>
        <v>17</v>
      </c>
      <c r="AA5" s="84">
        <f>Time_hipotesis!AA5</f>
        <v>18</v>
      </c>
      <c r="AB5" s="84">
        <f>Time_hipotesis!AB5</f>
        <v>19</v>
      </c>
      <c r="AC5" s="84">
        <f>Time_hipotesis!AC5</f>
        <v>20</v>
      </c>
    </row>
    <row r="6" spans="1:30" ht="15" customHeight="1">
      <c r="E6" s="161" t="s">
        <v>168</v>
      </c>
      <c r="F6" s="161"/>
      <c r="G6" s="161"/>
      <c r="H6" s="161"/>
      <c r="I6" s="161"/>
      <c r="J6" s="161">
        <f>EstFinan!J81</f>
        <v>1</v>
      </c>
      <c r="K6" s="161">
        <f>EstFinan!K81</f>
        <v>1</v>
      </c>
      <c r="L6" s="161">
        <f>EstFinan!L81</f>
        <v>1</v>
      </c>
      <c r="M6" s="161">
        <f>EstFinan!M81</f>
        <v>1</v>
      </c>
      <c r="N6" s="161">
        <f>EstFinan!N81</f>
        <v>1</v>
      </c>
      <c r="O6" s="161">
        <f>EstFinan!O81</f>
        <v>1</v>
      </c>
      <c r="P6" s="161">
        <f>EstFinan!P81</f>
        <v>0</v>
      </c>
      <c r="Q6" s="161">
        <f>EstFinan!Q81</f>
        <v>0</v>
      </c>
      <c r="R6" s="161">
        <f>EstFinan!R81</f>
        <v>0</v>
      </c>
      <c r="S6" s="161">
        <f>EstFinan!S81</f>
        <v>0</v>
      </c>
      <c r="T6" s="161">
        <f>EstFinan!T81</f>
        <v>0</v>
      </c>
      <c r="U6" s="161">
        <f>EstFinan!U81</f>
        <v>0</v>
      </c>
      <c r="V6" s="161">
        <f>EstFinan!V81</f>
        <v>0</v>
      </c>
      <c r="W6" s="161">
        <f>EstFinan!W81</f>
        <v>0</v>
      </c>
      <c r="X6" s="161">
        <f>EstFinan!X81</f>
        <v>0</v>
      </c>
      <c r="Y6" s="161">
        <f>EstFinan!Y81</f>
        <v>0</v>
      </c>
      <c r="Z6" s="161">
        <f>EstFinan!Z81</f>
        <v>0</v>
      </c>
      <c r="AA6" s="161">
        <f>EstFinan!AA81</f>
        <v>0</v>
      </c>
      <c r="AB6" s="161">
        <f>EstFinan!AB81</f>
        <v>0</v>
      </c>
      <c r="AC6" s="161">
        <f>EstFinan!AC81</f>
        <v>0</v>
      </c>
      <c r="AD6" s="136" t="s">
        <v>122</v>
      </c>
    </row>
    <row r="7" spans="1:30" ht="15" customHeight="1">
      <c r="AD7" s="136" t="s">
        <v>122</v>
      </c>
    </row>
    <row r="8" spans="1:30" ht="15" customHeight="1">
      <c r="B8" s="162" t="s">
        <v>149</v>
      </c>
      <c r="C8" s="162"/>
      <c r="D8" s="162"/>
      <c r="E8" s="162"/>
      <c r="AD8" s="136" t="s">
        <v>122</v>
      </c>
    </row>
    <row r="9" spans="1:30" ht="15" customHeight="1">
      <c r="B9" s="170"/>
      <c r="C9" s="165"/>
      <c r="D9" s="30"/>
      <c r="E9" s="165"/>
      <c r="AD9" s="136"/>
    </row>
    <row r="10" spans="1:30" ht="15" customHeight="1">
      <c r="B10" s="167"/>
      <c r="C10" s="158" t="s">
        <v>150</v>
      </c>
      <c r="D10" s="30"/>
      <c r="E10" s="166"/>
      <c r="G10" s="78" t="s">
        <v>2</v>
      </c>
      <c r="J10" s="160" t="e">
        <f ca="1">IF(J6=1,EstFinan!J12/EstFinan!J10,0)</f>
        <v>#DIV/0!</v>
      </c>
      <c r="K10" s="160">
        <f>IF(K6=1,EstFinan!K12/EstFinan!K10,0)</f>
        <v>0.5</v>
      </c>
      <c r="L10" s="160">
        <f>IF(L6=1,EstFinan!L12/EstFinan!L10,0)</f>
        <v>0.5</v>
      </c>
      <c r="M10" s="160">
        <f>IF(M6=1,EstFinan!M12/EstFinan!M10,0)</f>
        <v>0.5</v>
      </c>
      <c r="N10" s="160">
        <f>IF(N6=1,EstFinan!N12/EstFinan!N10,0)</f>
        <v>0.5</v>
      </c>
      <c r="O10" s="160">
        <f>IF(O6=1,EstFinan!O12/EstFinan!O10,0)</f>
        <v>0.5</v>
      </c>
      <c r="P10" s="160">
        <f>IF(P6=1,EstFinan!P12/EstFinan!P10,0)</f>
        <v>0</v>
      </c>
      <c r="Q10" s="160">
        <f>IF(Q6=1,EstFinan!Q12/EstFinan!Q10,0)</f>
        <v>0</v>
      </c>
      <c r="R10" s="160">
        <f>IF(R6=1,EstFinan!R12/EstFinan!R10,0)</f>
        <v>0</v>
      </c>
      <c r="S10" s="160">
        <f>IF(S6=1,EstFinan!S12/EstFinan!S10,0)</f>
        <v>0</v>
      </c>
      <c r="T10" s="160">
        <f>IF(T6=1,EstFinan!T12/EstFinan!T10,0)</f>
        <v>0</v>
      </c>
      <c r="U10" s="160">
        <f>IF(U6=1,EstFinan!U12/EstFinan!U10,0)</f>
        <v>0</v>
      </c>
      <c r="V10" s="160">
        <f>IF(V6=1,EstFinan!V12/EstFinan!V10,0)</f>
        <v>0</v>
      </c>
      <c r="W10" s="160">
        <f>IF(W6=1,EstFinan!W12/EstFinan!W10,0)</f>
        <v>0</v>
      </c>
      <c r="X10" s="160">
        <f>IF(X6=1,EstFinan!X12/EstFinan!X10,0)</f>
        <v>0</v>
      </c>
      <c r="Y10" s="160">
        <f>IF(Y6=1,EstFinan!Y12/EstFinan!Y10,0)</f>
        <v>0</v>
      </c>
      <c r="Z10" s="160">
        <f>IF(Z6=1,EstFinan!Z12/EstFinan!Z10,0)</f>
        <v>0</v>
      </c>
      <c r="AA10" s="160">
        <f>IF(AA6=1,EstFinan!AA12/EstFinan!AA10,0)</f>
        <v>0</v>
      </c>
      <c r="AB10" s="160">
        <f>IF(AB6=1,EstFinan!AB12/EstFinan!AB10,0)</f>
        <v>0</v>
      </c>
      <c r="AC10" s="160">
        <f>IF(AC6=1,EstFinan!AC12/EstFinan!AC10,0)</f>
        <v>0</v>
      </c>
      <c r="AD10" s="136" t="s">
        <v>122</v>
      </c>
    </row>
    <row r="11" spans="1:30" ht="15" customHeight="1">
      <c r="B11" s="167"/>
      <c r="C11" s="158"/>
      <c r="D11" s="30"/>
      <c r="E11" s="166"/>
      <c r="AD11" s="136"/>
    </row>
    <row r="12" spans="1:30" ht="15" customHeight="1">
      <c r="B12" s="167"/>
      <c r="C12" s="158" t="s">
        <v>151</v>
      </c>
      <c r="D12" s="30"/>
      <c r="E12" s="166"/>
      <c r="G12" s="78" t="s">
        <v>2</v>
      </c>
      <c r="J12" s="160" t="e">
        <f ca="1">IF(J6=1,EstFinan!J39/EstFinan!J10,0)</f>
        <v>#DIV/0!</v>
      </c>
      <c r="K12" s="160">
        <f>IF(K6=1,EstFinan!K39/EstFinan!K10,0)</f>
        <v>0.15</v>
      </c>
      <c r="L12" s="160">
        <f>IF(L6=1,EstFinan!L39/EstFinan!L10,0)</f>
        <v>0.15000000000000002</v>
      </c>
      <c r="M12" s="160">
        <f>IF(M6=1,EstFinan!M39/EstFinan!M10,0)</f>
        <v>0.15000000000000002</v>
      </c>
      <c r="N12" s="160">
        <f>IF(N6=1,EstFinan!N39/EstFinan!N10,0)</f>
        <v>0.15</v>
      </c>
      <c r="O12" s="160">
        <f>IF(O6=1,EstFinan!O39/EstFinan!O10,0)</f>
        <v>0.15000000000000002</v>
      </c>
      <c r="P12" s="160">
        <f>IF(P6=1,EstFinan!P39/EstFinan!P10,0)</f>
        <v>0</v>
      </c>
      <c r="Q12" s="160">
        <f>IF(Q6=1,EstFinan!Q39/EstFinan!Q10,0)</f>
        <v>0</v>
      </c>
      <c r="R12" s="160">
        <f>IF(R6=1,EstFinan!R39/EstFinan!R10,0)</f>
        <v>0</v>
      </c>
      <c r="S12" s="160">
        <f>IF(S6=1,EstFinan!S39/EstFinan!S10,0)</f>
        <v>0</v>
      </c>
      <c r="T12" s="160">
        <f>IF(T6=1,EstFinan!T39/EstFinan!T10,0)</f>
        <v>0</v>
      </c>
      <c r="U12" s="160">
        <f>IF(U6=1,EstFinan!U39/EstFinan!U10,0)</f>
        <v>0</v>
      </c>
      <c r="V12" s="160">
        <f>IF(V6=1,EstFinan!V39/EstFinan!V10,0)</f>
        <v>0</v>
      </c>
      <c r="W12" s="160">
        <f>IF(W6=1,EstFinan!W39/EstFinan!W10,0)</f>
        <v>0</v>
      </c>
      <c r="X12" s="160">
        <f>IF(X6=1,EstFinan!X39/EstFinan!X10,0)</f>
        <v>0</v>
      </c>
      <c r="Y12" s="160">
        <f>IF(Y6=1,EstFinan!Y39/EstFinan!Y10,0)</f>
        <v>0</v>
      </c>
      <c r="Z12" s="160">
        <f>IF(Z6=1,EstFinan!Z39/EstFinan!Z10,0)</f>
        <v>0</v>
      </c>
      <c r="AA12" s="160">
        <f>IF(AA6=1,EstFinan!AA39/EstFinan!AA10,0)</f>
        <v>0</v>
      </c>
      <c r="AB12" s="160">
        <f>IF(AB6=1,EstFinan!AB39/EstFinan!AB10,0)</f>
        <v>0</v>
      </c>
      <c r="AC12" s="160">
        <f>IF(AC6=1,EstFinan!AC39/EstFinan!AC10,0)</f>
        <v>0</v>
      </c>
      <c r="AD12" s="136" t="s">
        <v>122</v>
      </c>
    </row>
    <row r="13" spans="1:30" ht="15" customHeight="1">
      <c r="B13" s="167"/>
      <c r="C13" s="158"/>
      <c r="D13" s="30"/>
      <c r="E13" s="166"/>
      <c r="AD13" s="136"/>
    </row>
    <row r="14" spans="1:30" ht="15" customHeight="1">
      <c r="B14" s="167"/>
      <c r="C14" s="158" t="s">
        <v>152</v>
      </c>
      <c r="D14" s="30"/>
      <c r="E14" s="167"/>
      <c r="G14" s="78" t="s">
        <v>2</v>
      </c>
      <c r="J14" s="160" t="e">
        <f ca="1">IF(J6=1,EstFinan!J15/EstFinan!J10,0)</f>
        <v>#DIV/0!</v>
      </c>
      <c r="K14" s="160">
        <f>IF(K6=1,EstFinan!K15/EstFinan!K10,0)</f>
        <v>0.15</v>
      </c>
      <c r="L14" s="160">
        <f>IF(L6=1,EstFinan!L15/EstFinan!L10,0)</f>
        <v>0.15000000000000002</v>
      </c>
      <c r="M14" s="160">
        <f>IF(M6=1,EstFinan!M15/EstFinan!M10,0)</f>
        <v>0.15000000000000002</v>
      </c>
      <c r="N14" s="160">
        <f>IF(N6=1,EstFinan!N15/EstFinan!N10,0)</f>
        <v>0.15</v>
      </c>
      <c r="O14" s="160">
        <f>IF(O6=1,EstFinan!O15/EstFinan!O10,0)</f>
        <v>0.15000000000000002</v>
      </c>
      <c r="P14" s="160">
        <f>IF(P6=1,EstFinan!P15/EstFinan!P10,0)</f>
        <v>0</v>
      </c>
      <c r="Q14" s="160">
        <f>IF(Q6=1,EstFinan!Q15/EstFinan!Q10,0)</f>
        <v>0</v>
      </c>
      <c r="R14" s="160">
        <f>IF(R6=1,EstFinan!R15/EstFinan!R10,0)</f>
        <v>0</v>
      </c>
      <c r="S14" s="160">
        <f>IF(S6=1,EstFinan!S15/EstFinan!S10,0)</f>
        <v>0</v>
      </c>
      <c r="T14" s="160">
        <f>IF(T6=1,EstFinan!T15/EstFinan!T10,0)</f>
        <v>0</v>
      </c>
      <c r="U14" s="160">
        <f>IF(U6=1,EstFinan!U15/EstFinan!U10,0)</f>
        <v>0</v>
      </c>
      <c r="V14" s="160">
        <f>IF(V6=1,EstFinan!V15/EstFinan!V10,0)</f>
        <v>0</v>
      </c>
      <c r="W14" s="160">
        <f>IF(W6=1,EstFinan!W15/EstFinan!W10,0)</f>
        <v>0</v>
      </c>
      <c r="X14" s="160">
        <f>IF(X6=1,EstFinan!X15/EstFinan!X10,0)</f>
        <v>0</v>
      </c>
      <c r="Y14" s="160">
        <f>IF(Y6=1,EstFinan!Y15/EstFinan!Y10,0)</f>
        <v>0</v>
      </c>
      <c r="Z14" s="160">
        <f>IF(Z6=1,EstFinan!Z15/EstFinan!Z10,0)</f>
        <v>0</v>
      </c>
      <c r="AA14" s="160">
        <f>IF(AA6=1,EstFinan!AA15/EstFinan!AA10,0)</f>
        <v>0</v>
      </c>
      <c r="AB14" s="160">
        <f>IF(AB6=1,EstFinan!AB15/EstFinan!AB10,0)</f>
        <v>0</v>
      </c>
      <c r="AC14" s="160">
        <f>IF(AC6=1,EstFinan!AC15/EstFinan!AC10,0)</f>
        <v>0</v>
      </c>
      <c r="AD14" s="136" t="s">
        <v>122</v>
      </c>
    </row>
    <row r="15" spans="1:30" ht="15" customHeight="1">
      <c r="B15" s="168"/>
      <c r="C15" s="158"/>
      <c r="D15" s="30"/>
      <c r="E15" s="168"/>
      <c r="AD15" s="136" t="s">
        <v>122</v>
      </c>
    </row>
    <row r="16" spans="1:30" ht="15" customHeight="1">
      <c r="B16" s="167"/>
      <c r="C16" s="158" t="s">
        <v>153</v>
      </c>
      <c r="D16" s="30"/>
      <c r="E16" s="167"/>
      <c r="G16" s="78" t="s">
        <v>2</v>
      </c>
      <c r="J16" s="160" t="e">
        <f ca="1">IF(J6=1,EstFinan!J19/EstFinan!J10,0)</f>
        <v>#DIV/0!</v>
      </c>
      <c r="K16" s="160">
        <f ca="1">IF(K6=1,EstFinan!K19/EstFinan!K10,0)</f>
        <v>8.3333333333333329E-2</v>
      </c>
      <c r="L16" s="160">
        <f ca="1">IF(L6=1,EstFinan!L19/EstFinan!L10,0)</f>
        <v>8.43185550082102E-2</v>
      </c>
      <c r="M16" s="160">
        <f ca="1">IF(M6=1,EstFinan!M19/EstFinan!M10,0)</f>
        <v>8.5289216756857314E-2</v>
      </c>
      <c r="N16" s="160">
        <f ca="1">IF(N6=1,EstFinan!N19/EstFinan!N10,0)</f>
        <v>8.6245533750598333E-2</v>
      </c>
      <c r="O16" s="160">
        <f ca="1">IF(O6=1,EstFinan!O19/EstFinan!O10,0)</f>
        <v>8.7187717980885066E-2</v>
      </c>
      <c r="P16" s="160">
        <f>IF(P6=1,EstFinan!P19/EstFinan!P10,0)</f>
        <v>0</v>
      </c>
      <c r="Q16" s="160">
        <f>IF(Q6=1,EstFinan!Q19/EstFinan!Q10,0)</f>
        <v>0</v>
      </c>
      <c r="R16" s="160">
        <f>IF(R6=1,EstFinan!R19/EstFinan!R10,0)</f>
        <v>0</v>
      </c>
      <c r="S16" s="160">
        <f>IF(S6=1,EstFinan!S19/EstFinan!S10,0)</f>
        <v>0</v>
      </c>
      <c r="T16" s="160">
        <f>IF(T6=1,EstFinan!T19/EstFinan!T10,0)</f>
        <v>0</v>
      </c>
      <c r="U16" s="160">
        <f>IF(U6=1,EstFinan!U19/EstFinan!U10,0)</f>
        <v>0</v>
      </c>
      <c r="V16" s="160">
        <f>IF(V6=1,EstFinan!V19/EstFinan!V10,0)</f>
        <v>0</v>
      </c>
      <c r="W16" s="160">
        <f>IF(W6=1,EstFinan!W19/EstFinan!W10,0)</f>
        <v>0</v>
      </c>
      <c r="X16" s="160">
        <f>IF(X6=1,EstFinan!X19/EstFinan!X10,0)</f>
        <v>0</v>
      </c>
      <c r="Y16" s="160">
        <f>IF(Y6=1,EstFinan!Y19/EstFinan!Y10,0)</f>
        <v>0</v>
      </c>
      <c r="Z16" s="160">
        <f>IF(Z6=1,EstFinan!Z19/EstFinan!Z10,0)</f>
        <v>0</v>
      </c>
      <c r="AA16" s="160">
        <f>IF(AA6=1,EstFinan!AA19/EstFinan!AA10,0)</f>
        <v>0</v>
      </c>
      <c r="AB16" s="160">
        <f>IF(AB6=1,EstFinan!AB19/EstFinan!AB10,0)</f>
        <v>0</v>
      </c>
      <c r="AC16" s="160">
        <f>IF(AC6=1,EstFinan!AC19/EstFinan!AC10,0)</f>
        <v>0</v>
      </c>
      <c r="AD16" s="136" t="s">
        <v>122</v>
      </c>
    </row>
    <row r="17" spans="2:30" ht="15" customHeight="1">
      <c r="B17" s="167"/>
      <c r="C17" s="158"/>
      <c r="D17" s="30"/>
      <c r="E17" s="167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36"/>
    </row>
    <row r="18" spans="2:30" ht="15" customHeight="1">
      <c r="B18" s="167"/>
      <c r="C18" s="158" t="s">
        <v>169</v>
      </c>
      <c r="D18" s="30"/>
      <c r="E18" s="167"/>
      <c r="G18" s="78" t="s">
        <v>2</v>
      </c>
      <c r="J18" s="160" t="e">
        <f ca="1">IF(J6=1,EstFinan!J22/EstFinan!J10,0)</f>
        <v>#DIV/0!</v>
      </c>
      <c r="K18" s="160">
        <f ca="1">IF(K6=1,EstFinan!K22/EstFinan!K10,0)</f>
        <v>5.8333333333333334E-2</v>
      </c>
      <c r="L18" s="160">
        <f ca="1">IF(L6=1,EstFinan!L22/EstFinan!L10,0)</f>
        <v>5.9022988505747144E-2</v>
      </c>
      <c r="M18" s="160">
        <f ca="1">IF(M6=1,EstFinan!M22/EstFinan!M10,0)</f>
        <v>5.9702451729800127E-2</v>
      </c>
      <c r="N18" s="160">
        <f ca="1">IF(N6=1,EstFinan!N22/EstFinan!N10,0)</f>
        <v>6.0371873625418841E-2</v>
      </c>
      <c r="O18" s="160">
        <f ca="1">IF(O6=1,EstFinan!O22/EstFinan!O10,0)</f>
        <v>6.1031402586619543E-2</v>
      </c>
      <c r="P18" s="160">
        <f>IF(P6=1,EstFinan!P22/EstFinan!P10,0)</f>
        <v>0</v>
      </c>
      <c r="Q18" s="160">
        <f>IF(Q6=1,EstFinan!Q22/EstFinan!Q10,0)</f>
        <v>0</v>
      </c>
      <c r="R18" s="160">
        <f>IF(R6=1,EstFinan!R22/EstFinan!R10,0)</f>
        <v>0</v>
      </c>
      <c r="S18" s="160">
        <f>IF(S6=1,EstFinan!S22/EstFinan!S10,0)</f>
        <v>0</v>
      </c>
      <c r="T18" s="160">
        <f>IF(T6=1,EstFinan!T22/EstFinan!T10,0)</f>
        <v>0</v>
      </c>
      <c r="U18" s="160">
        <f>IF(U6=1,EstFinan!U22/EstFinan!U10,0)</f>
        <v>0</v>
      </c>
      <c r="V18" s="160">
        <f>IF(V6=1,EstFinan!V22/EstFinan!V10,0)</f>
        <v>0</v>
      </c>
      <c r="W18" s="160">
        <f>IF(W6=1,EstFinan!W22/EstFinan!W10,0)</f>
        <v>0</v>
      </c>
      <c r="X18" s="160">
        <f>IF(X6=1,EstFinan!X22/EstFinan!X10,0)</f>
        <v>0</v>
      </c>
      <c r="Y18" s="160">
        <f>IF(Y6=1,EstFinan!Y22/EstFinan!Y10,0)</f>
        <v>0</v>
      </c>
      <c r="Z18" s="160">
        <f>IF(Z6=1,EstFinan!Z22/EstFinan!Z10,0)</f>
        <v>0</v>
      </c>
      <c r="AA18" s="160">
        <f>IF(AA6=1,EstFinan!AA22/EstFinan!AA10,0)</f>
        <v>0</v>
      </c>
      <c r="AB18" s="160">
        <f>IF(AB6=1,EstFinan!AB22/EstFinan!AB10,0)</f>
        <v>0</v>
      </c>
      <c r="AC18" s="160">
        <f>IF(AC6=1,EstFinan!AC22/EstFinan!AC10,0)</f>
        <v>0</v>
      </c>
      <c r="AD18" s="136"/>
    </row>
    <row r="19" spans="2:30" ht="15" customHeight="1">
      <c r="B19" s="168"/>
      <c r="C19" s="158"/>
      <c r="D19" s="30"/>
      <c r="E19" s="168"/>
      <c r="AD19" s="136" t="s">
        <v>122</v>
      </c>
    </row>
    <row r="20" spans="2:30" ht="15" customHeight="1">
      <c r="B20" s="162" t="s">
        <v>154</v>
      </c>
      <c r="C20" s="158"/>
      <c r="D20" s="173"/>
      <c r="E20" s="172"/>
      <c r="AD20" s="136" t="s">
        <v>122</v>
      </c>
    </row>
    <row r="21" spans="2:30" ht="15" customHeight="1">
      <c r="B21" s="162"/>
      <c r="C21" s="158"/>
      <c r="D21" s="173"/>
      <c r="E21" s="172"/>
      <c r="AD21" s="136"/>
    </row>
    <row r="22" spans="2:30" ht="15" customHeight="1">
      <c r="B22" s="162"/>
      <c r="C22" s="158" t="s">
        <v>155</v>
      </c>
      <c r="D22" s="30"/>
      <c r="E22" s="169"/>
      <c r="G22" s="78" t="s">
        <v>2</v>
      </c>
      <c r="J22" s="160">
        <f ca="1">IF(J6=1,EstFinan!J22/EstFinan!J63,0)</f>
        <v>0</v>
      </c>
      <c r="K22" s="160">
        <f ca="1">IF(K6=1,EstFinan!K22/EstFinan!K63,0)</f>
        <v>6.5420560747663545E-2</v>
      </c>
      <c r="L22" s="160">
        <f ca="1">IF(L6=1,EstFinan!L22/EstFinan!L63,0)</f>
        <v>6.2957027384424075E-2</v>
      </c>
      <c r="M22" s="160">
        <f ca="1">IF(M6=1,EstFinan!M22/EstFinan!M63,0)</f>
        <v>6.0712717097954422E-2</v>
      </c>
      <c r="N22" s="160">
        <f ca="1">IF(N6=1,EstFinan!N22/EstFinan!N63,0)</f>
        <v>5.8659066060945078E-2</v>
      </c>
      <c r="O22" s="160">
        <f ca="1">IF(O6=1,EstFinan!O22/EstFinan!O63,0)</f>
        <v>5.677229261419417E-2</v>
      </c>
      <c r="P22" s="160">
        <f>IF(P6=1,EstFinan!P22/EstFinan!P63,0)</f>
        <v>0</v>
      </c>
      <c r="Q22" s="160">
        <f>IF(Q6=1,EstFinan!Q22/EstFinan!Q63,0)</f>
        <v>0</v>
      </c>
      <c r="R22" s="160">
        <f>IF(R6=1,EstFinan!R22/EstFinan!R63,0)</f>
        <v>0</v>
      </c>
      <c r="S22" s="160">
        <f>IF(S6=1,EstFinan!S22/EstFinan!S63,0)</f>
        <v>0</v>
      </c>
      <c r="T22" s="160">
        <f>IF(T6=1,EstFinan!T22/EstFinan!T63,0)</f>
        <v>0</v>
      </c>
      <c r="U22" s="160">
        <f>IF(U6=1,EstFinan!U22/EstFinan!U63,0)</f>
        <v>0</v>
      </c>
      <c r="V22" s="160">
        <f>IF(V6=1,EstFinan!V22/EstFinan!V63,0)</f>
        <v>0</v>
      </c>
      <c r="W22" s="160">
        <f>IF(W6=1,EstFinan!W22/EstFinan!W63,0)</f>
        <v>0</v>
      </c>
      <c r="X22" s="160">
        <f>IF(X6=1,EstFinan!X22/EstFinan!X63,0)</f>
        <v>0</v>
      </c>
      <c r="Y22" s="160">
        <f>IF(Y6=1,EstFinan!Y22/EstFinan!Y63,0)</f>
        <v>0</v>
      </c>
      <c r="Z22" s="160">
        <f>IF(Z6=1,EstFinan!Z22/EstFinan!Z63,0)</f>
        <v>0</v>
      </c>
      <c r="AA22" s="160">
        <f>IF(AA6=1,EstFinan!AA22/EstFinan!AA63,0)</f>
        <v>0</v>
      </c>
      <c r="AB22" s="160">
        <f>IF(AB6=1,EstFinan!AB22/EstFinan!AB63,0)</f>
        <v>0</v>
      </c>
      <c r="AC22" s="160">
        <f>IF(AC6=1,EstFinan!AC22/EstFinan!AC63,0)</f>
        <v>0</v>
      </c>
      <c r="AD22" s="136" t="s">
        <v>122</v>
      </c>
    </row>
    <row r="23" spans="2:30" ht="15" customHeight="1">
      <c r="B23" s="162"/>
      <c r="C23" s="158"/>
      <c r="D23" s="30"/>
      <c r="E23" s="169"/>
      <c r="AD23" s="136"/>
    </row>
    <row r="24" spans="2:30" ht="15" customHeight="1">
      <c r="B24" s="162"/>
      <c r="C24" s="158" t="s">
        <v>156</v>
      </c>
      <c r="D24" s="30"/>
      <c r="E24" s="167"/>
      <c r="G24" s="78" t="s">
        <v>2</v>
      </c>
      <c r="J24" s="160">
        <f ca="1">IF(J6=1,EstFinan!J22/EstFinan!J56,0)</f>
        <v>0</v>
      </c>
      <c r="K24" s="160">
        <f ca="1">IF(K6=1,EstFinan!K22/EstFinan!K56,0)</f>
        <v>3.1444218817303554E-2</v>
      </c>
      <c r="L24" s="160">
        <f ca="1">IF(L6=1,EstFinan!L22/EstFinan!L56,0)</f>
        <v>3.125112956984135E-2</v>
      </c>
      <c r="M24" s="160">
        <f ca="1">IF(M6=1,EstFinan!M22/EstFinan!M56,0)</f>
        <v>3.1056502612147683E-2</v>
      </c>
      <c r="N24" s="160">
        <f ca="1">IF(N6=1,EstFinan!N22/EstFinan!N56,0)</f>
        <v>3.0860750625668114E-2</v>
      </c>
      <c r="O24" s="160">
        <f ca="1">IF(O6=1,EstFinan!O22/EstFinan!O56,0)</f>
        <v>3.0664247529515076E-2</v>
      </c>
      <c r="P24" s="160">
        <f>IF(P6=1,EstFinan!P22/EstFinan!P56,0)</f>
        <v>0</v>
      </c>
      <c r="Q24" s="160">
        <f>IF(Q6=1,EstFinan!Q22/EstFinan!Q56,0)</f>
        <v>0</v>
      </c>
      <c r="R24" s="160">
        <f>IF(R6=1,EstFinan!R22/EstFinan!R56,0)</f>
        <v>0</v>
      </c>
      <c r="S24" s="160">
        <f>IF(S6=1,EstFinan!S22/EstFinan!S56,0)</f>
        <v>0</v>
      </c>
      <c r="T24" s="160">
        <f>IF(T6=1,EstFinan!T22/EstFinan!T56,0)</f>
        <v>0</v>
      </c>
      <c r="U24" s="160">
        <f>IF(U6=1,EstFinan!U22/EstFinan!U56,0)</f>
        <v>0</v>
      </c>
      <c r="V24" s="160">
        <f>IF(V6=1,EstFinan!V22/EstFinan!V56,0)</f>
        <v>0</v>
      </c>
      <c r="W24" s="160">
        <f>IF(W6=1,EstFinan!W22/EstFinan!W56,0)</f>
        <v>0</v>
      </c>
      <c r="X24" s="160">
        <f>IF(X6=1,EstFinan!X22/EstFinan!X56,0)</f>
        <v>0</v>
      </c>
      <c r="Y24" s="160">
        <f>IF(Y6=1,EstFinan!Y22/EstFinan!Y56,0)</f>
        <v>0</v>
      </c>
      <c r="Z24" s="160">
        <f>IF(Z6=1,EstFinan!Z22/EstFinan!Z56,0)</f>
        <v>0</v>
      </c>
      <c r="AA24" s="160">
        <f>IF(AA6=1,EstFinan!AA22/EstFinan!AA56,0)</f>
        <v>0</v>
      </c>
      <c r="AB24" s="160">
        <f>IF(AB6=1,EstFinan!AB22/EstFinan!AB56,0)</f>
        <v>0</v>
      </c>
      <c r="AC24" s="160">
        <f>IF(AC6=1,EstFinan!AC22/EstFinan!AC56,0)</f>
        <v>0</v>
      </c>
      <c r="AD24" s="136" t="s">
        <v>122</v>
      </c>
    </row>
    <row r="25" spans="2:30" ht="15" customHeight="1">
      <c r="B25" s="162"/>
      <c r="C25" s="158"/>
      <c r="D25" s="30"/>
      <c r="E25" s="167"/>
      <c r="AD25" s="136" t="s">
        <v>122</v>
      </c>
    </row>
    <row r="26" spans="2:30" ht="15" customHeight="1">
      <c r="B26" s="162"/>
      <c r="C26" s="158" t="s">
        <v>157</v>
      </c>
      <c r="D26" s="30"/>
      <c r="E26" s="169"/>
      <c r="G26" s="78" t="s">
        <v>2</v>
      </c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36" t="s">
        <v>122</v>
      </c>
    </row>
    <row r="27" spans="2:30" ht="15" customHeight="1">
      <c r="B27" s="162"/>
      <c r="C27" s="158"/>
      <c r="D27" s="30"/>
      <c r="E27" s="169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36"/>
    </row>
    <row r="28" spans="2:30" ht="15" customHeight="1">
      <c r="B28" s="162" t="s">
        <v>158</v>
      </c>
      <c r="C28" s="158"/>
      <c r="D28" s="30"/>
      <c r="E28" s="165"/>
      <c r="AD28" s="136" t="s">
        <v>122</v>
      </c>
    </row>
    <row r="29" spans="2:30" ht="15" customHeight="1">
      <c r="B29" s="162"/>
      <c r="C29" s="158"/>
      <c r="D29" s="30"/>
      <c r="E29" s="165"/>
      <c r="AD29" s="136"/>
    </row>
    <row r="30" spans="2:30" ht="15" customHeight="1">
      <c r="B30" s="162"/>
      <c r="C30" s="158" t="s">
        <v>159</v>
      </c>
      <c r="D30" s="30"/>
      <c r="E30" s="169"/>
      <c r="G30" s="78" t="s">
        <v>171</v>
      </c>
      <c r="J30" s="174" t="e">
        <f ca="1">IF(J6=1,EstFinan!J54/EstFinan!J74,0)</f>
        <v>#DIV/0!</v>
      </c>
      <c r="K30" s="174">
        <f ca="1">IF(K6=1,EstFinan!K54/EstFinan!K74,0)</f>
        <v>4.3938596491228061</v>
      </c>
      <c r="L30" s="174">
        <f ca="1">IF(L6=1,EstFinan!L54/EstFinan!L74,0)</f>
        <v>5.1814596836919877</v>
      </c>
      <c r="M30" s="174">
        <f ca="1">IF(M6=1,EstFinan!M54/EstFinan!M74,0)</f>
        <v>5.9626414473418148</v>
      </c>
      <c r="N30" s="174">
        <f ca="1">IF(N6=1,EstFinan!N54/EstFinan!N74,0)</f>
        <v>6.7374226316850061</v>
      </c>
      <c r="O30" s="174">
        <f ca="1">IF(O6=1,EstFinan!O54/EstFinan!O74,0)</f>
        <v>7.5058218071727349</v>
      </c>
      <c r="P30" s="174">
        <f>IF(P6=1,EstFinan!P54/EstFinan!P74,0)</f>
        <v>0</v>
      </c>
      <c r="Q30" s="174">
        <f>IF(Q6=1,EstFinan!Q54/EstFinan!Q74,0)</f>
        <v>0</v>
      </c>
      <c r="R30" s="174">
        <f>IF(R6=1,EstFinan!R54/EstFinan!R74,0)</f>
        <v>0</v>
      </c>
      <c r="S30" s="174">
        <f>IF(S6=1,EstFinan!S54/EstFinan!S74,0)</f>
        <v>0</v>
      </c>
      <c r="T30" s="174">
        <f>IF(T6=1,EstFinan!T54/EstFinan!T74,0)</f>
        <v>0</v>
      </c>
      <c r="U30" s="174">
        <f>IF(U6=1,EstFinan!U54/EstFinan!U74,0)</f>
        <v>0</v>
      </c>
      <c r="V30" s="174">
        <f>IF(V6=1,EstFinan!V54/EstFinan!V74,0)</f>
        <v>0</v>
      </c>
      <c r="W30" s="174">
        <f>IF(W6=1,EstFinan!W54/EstFinan!W74,0)</f>
        <v>0</v>
      </c>
      <c r="X30" s="174">
        <f>IF(X6=1,EstFinan!X54/EstFinan!X74,0)</f>
        <v>0</v>
      </c>
      <c r="Y30" s="174">
        <f>IF(Y6=1,EstFinan!Y54/EstFinan!Y74,0)</f>
        <v>0</v>
      </c>
      <c r="Z30" s="174">
        <f>IF(Z6=1,EstFinan!Z54/EstFinan!Z74,0)</f>
        <v>0</v>
      </c>
      <c r="AA30" s="174">
        <f>IF(AA6=1,EstFinan!AA54/EstFinan!AA74,0)</f>
        <v>0</v>
      </c>
      <c r="AB30" s="174">
        <f>IF(AB6=1,EstFinan!AB54/EstFinan!AB74,0)</f>
        <v>0</v>
      </c>
      <c r="AC30" s="174">
        <f>IF(AC6=1,EstFinan!AC54/EstFinan!AC74,0)</f>
        <v>0</v>
      </c>
      <c r="AD30" s="136" t="s">
        <v>122</v>
      </c>
    </row>
    <row r="31" spans="2:30" ht="15" customHeight="1">
      <c r="B31" s="162"/>
      <c r="C31" s="158"/>
      <c r="D31" s="30"/>
      <c r="E31" s="169"/>
      <c r="AD31" s="136"/>
    </row>
    <row r="32" spans="2:30" ht="15" customHeight="1">
      <c r="B32" s="162"/>
      <c r="C32" s="158" t="s">
        <v>160</v>
      </c>
      <c r="D32" s="30"/>
      <c r="E32" s="169"/>
      <c r="G32" s="78" t="s">
        <v>171</v>
      </c>
      <c r="J32" s="174" t="e">
        <f ca="1">IF(J6=1,(EstFinan!J53+EstFinan!J50+EstFinan!J51)/EstFinan!J74,0)</f>
        <v>#DIV/0!</v>
      </c>
      <c r="K32" s="174">
        <f ca="1">IF(K6=1,(EstFinan!K53+EstFinan!K50+EstFinan!K51)/EstFinan!K74,0)</f>
        <v>2.814912280701753</v>
      </c>
      <c r="L32" s="174">
        <f ca="1">IF(L6=1,(EstFinan!L53+EstFinan!L50+EstFinan!L51)/EstFinan!L74,0)</f>
        <v>3.6025123152709355</v>
      </c>
      <c r="M32" s="174">
        <f ca="1">IF(M6=1,(EstFinan!M53+EstFinan!M50+EstFinan!M51)/EstFinan!M74,0)</f>
        <v>4.3836940789207617</v>
      </c>
      <c r="N32" s="174">
        <f ca="1">IF(N6=1,(EstFinan!N53+EstFinan!N50+EstFinan!N51)/EstFinan!N74,0)</f>
        <v>5.1584752632639539</v>
      </c>
      <c r="O32" s="174">
        <f ca="1">IF(O6=1,(EstFinan!O53+EstFinan!O50+EstFinan!O51)/EstFinan!O74,0)</f>
        <v>5.9268744387516827</v>
      </c>
      <c r="P32" s="174">
        <f>IF(P6=1,(EstFinan!P53+EstFinan!P50+EstFinan!P51)/EstFinan!P74,0)</f>
        <v>0</v>
      </c>
      <c r="Q32" s="174">
        <f>IF(Q6=1,(EstFinan!Q53+EstFinan!Q50+EstFinan!Q51)/EstFinan!Q74,0)</f>
        <v>0</v>
      </c>
      <c r="R32" s="174">
        <f>IF(R6=1,(EstFinan!R53+EstFinan!R50+EstFinan!R51)/EstFinan!R74,0)</f>
        <v>0</v>
      </c>
      <c r="S32" s="174">
        <f>IF(S6=1,(EstFinan!S53+EstFinan!S50+EstFinan!S51)/EstFinan!S74,0)</f>
        <v>0</v>
      </c>
      <c r="T32" s="174">
        <f>IF(T6=1,(EstFinan!T53+EstFinan!T50+EstFinan!T51)/EstFinan!T74,0)</f>
        <v>0</v>
      </c>
      <c r="U32" s="174">
        <f>IF(U6=1,(EstFinan!U53+EstFinan!U50+EstFinan!U51)/EstFinan!U74,0)</f>
        <v>0</v>
      </c>
      <c r="V32" s="174">
        <f>IF(V6=1,(EstFinan!V53+EstFinan!V50+EstFinan!V51)/EstFinan!V74,0)</f>
        <v>0</v>
      </c>
      <c r="W32" s="174">
        <f>IF(W6=1,(EstFinan!W53+EstFinan!W50+EstFinan!W51)/EstFinan!W74,0)</f>
        <v>0</v>
      </c>
      <c r="X32" s="174">
        <f>IF(X6=1,(EstFinan!X53+EstFinan!X50+EstFinan!X51)/EstFinan!X74,0)</f>
        <v>0</v>
      </c>
      <c r="Y32" s="174">
        <f>IF(Y6=1,(EstFinan!Y53+EstFinan!Y50+EstFinan!Y51)/EstFinan!Y74,0)</f>
        <v>0</v>
      </c>
      <c r="Z32" s="174">
        <f>IF(Z6=1,(EstFinan!Z53+EstFinan!Z50+EstFinan!Z51)/EstFinan!Z74,0)</f>
        <v>0</v>
      </c>
      <c r="AA32" s="174">
        <f>IF(AA6=1,(EstFinan!AA53+EstFinan!AA50+EstFinan!AA51)/EstFinan!AA74,0)</f>
        <v>0</v>
      </c>
      <c r="AB32" s="174">
        <f>IF(AB6=1,(EstFinan!AB53+EstFinan!AB50+EstFinan!AB51)/EstFinan!AB74,0)</f>
        <v>0</v>
      </c>
      <c r="AC32" s="174">
        <f>IF(AC6=1,(EstFinan!AC53+EstFinan!AC50+EstFinan!AC51)/EstFinan!AC74,0)</f>
        <v>0</v>
      </c>
      <c r="AD32" s="136" t="s">
        <v>122</v>
      </c>
    </row>
    <row r="33" spans="2:30" ht="15" customHeight="1">
      <c r="B33" s="162"/>
      <c r="C33" s="158"/>
      <c r="D33" s="30"/>
      <c r="E33" s="169"/>
      <c r="AD33" s="136"/>
    </row>
    <row r="34" spans="2:30" ht="15" customHeight="1">
      <c r="B34" s="162"/>
      <c r="C34" s="158" t="s">
        <v>167</v>
      </c>
      <c r="D34" s="30"/>
      <c r="E34" s="171"/>
      <c r="G34" s="78" t="s">
        <v>172</v>
      </c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36" t="s">
        <v>122</v>
      </c>
    </row>
    <row r="35" spans="2:30" ht="15" customHeight="1">
      <c r="B35" s="162"/>
      <c r="C35" s="158"/>
      <c r="D35" s="30"/>
      <c r="E35" s="171"/>
      <c r="AD35" s="136"/>
    </row>
    <row r="36" spans="2:30" ht="15" customHeight="1">
      <c r="B36" s="162" t="s">
        <v>170</v>
      </c>
      <c r="C36" s="158"/>
      <c r="D36" s="30"/>
      <c r="E36" s="169"/>
      <c r="AD36" s="136" t="s">
        <v>122</v>
      </c>
    </row>
    <row r="37" spans="2:30" ht="15" customHeight="1">
      <c r="B37" s="162"/>
      <c r="C37" s="158"/>
      <c r="D37" s="30"/>
      <c r="E37" s="169"/>
      <c r="AD37" s="136"/>
    </row>
    <row r="38" spans="2:30" ht="15" customHeight="1">
      <c r="B38" s="162"/>
      <c r="C38" s="158" t="s">
        <v>161</v>
      </c>
      <c r="D38" s="30"/>
      <c r="E38" s="171"/>
      <c r="G38" s="78" t="s">
        <v>171</v>
      </c>
      <c r="J38" s="174">
        <f ca="1">IF(J6=1,(+EstFinan!J69+EstFinan!J74)/EstFinan!J63,0)</f>
        <v>1</v>
      </c>
      <c r="K38" s="174">
        <f ca="1">IF(K6=1,(+EstFinan!K69+EstFinan!K74)/EstFinan!K63,0)</f>
        <v>1.0805274612725644</v>
      </c>
      <c r="L38" s="174">
        <f ca="1">IF(L6=1,(+EstFinan!L69+EstFinan!L74)/EstFinan!L63,0)</f>
        <v>1.0145520578296232</v>
      </c>
      <c r="M38" s="174">
        <f ca="1">IF(M6=1,(+EstFinan!M69+EstFinan!M74)/EstFinan!M63,0)</f>
        <v>0.95491159633045031</v>
      </c>
      <c r="N38" s="174">
        <f ca="1">IF(N6=1,(+EstFinan!N69+EstFinan!N74)/EstFinan!N63,0)</f>
        <v>0.90076601740710693</v>
      </c>
      <c r="O38" s="174">
        <f ca="1">IF(O6=1,(+EstFinan!O69+EstFinan!O74)/EstFinan!O63,0)</f>
        <v>0.85141646014791261</v>
      </c>
      <c r="P38" s="174">
        <f>IF(P6=1,(+EstFinan!P69+EstFinan!P74)/EstFinan!P63,0)</f>
        <v>0</v>
      </c>
      <c r="Q38" s="174">
        <f>IF(Q6=1,(+EstFinan!Q69+EstFinan!Q74)/EstFinan!Q63,0)</f>
        <v>0</v>
      </c>
      <c r="R38" s="174">
        <f>IF(R6=1,(+EstFinan!R69+EstFinan!R74)/EstFinan!R63,0)</f>
        <v>0</v>
      </c>
      <c r="S38" s="174">
        <f>IF(S6=1,(+EstFinan!S69+EstFinan!S74)/EstFinan!S63,0)</f>
        <v>0</v>
      </c>
      <c r="T38" s="174">
        <f>IF(T6=1,(+EstFinan!T69+EstFinan!T74)/EstFinan!T63,0)</f>
        <v>0</v>
      </c>
      <c r="U38" s="174">
        <f>IF(U6=1,(+EstFinan!U69+EstFinan!U74)/EstFinan!U63,0)</f>
        <v>0</v>
      </c>
      <c r="V38" s="174">
        <f>IF(V6=1,(+EstFinan!V69+EstFinan!V74)/EstFinan!V63,0)</f>
        <v>0</v>
      </c>
      <c r="W38" s="174">
        <f>IF(W6=1,(+EstFinan!W69+EstFinan!W74)/EstFinan!W63,0)</f>
        <v>0</v>
      </c>
      <c r="X38" s="174">
        <f>IF(X6=1,(+EstFinan!X69+EstFinan!X74)/EstFinan!X63,0)</f>
        <v>0</v>
      </c>
      <c r="Y38" s="174">
        <f>IF(Y6=1,(+EstFinan!Y69+EstFinan!Y74)/EstFinan!Y63,0)</f>
        <v>0</v>
      </c>
      <c r="Z38" s="174">
        <f>IF(Z6=1,(+EstFinan!Z69+EstFinan!Z74)/EstFinan!Z63,0)</f>
        <v>0</v>
      </c>
      <c r="AA38" s="174">
        <f>IF(AA6=1,(+EstFinan!AA69+EstFinan!AA74)/EstFinan!AA63,0)</f>
        <v>0</v>
      </c>
      <c r="AB38" s="174">
        <f>IF(AB6=1,(+EstFinan!AB69+EstFinan!AB74)/EstFinan!AB63,0)</f>
        <v>0</v>
      </c>
      <c r="AC38" s="174">
        <f>IF(AC6=1,(+EstFinan!AC69+EstFinan!AC74)/EstFinan!AC63,0)</f>
        <v>0</v>
      </c>
      <c r="AD38" s="136" t="s">
        <v>122</v>
      </c>
    </row>
    <row r="39" spans="2:30" ht="15" customHeight="1">
      <c r="B39" s="162"/>
      <c r="C39" s="158"/>
      <c r="D39" s="30"/>
      <c r="E39" s="171"/>
      <c r="AD39" s="136"/>
    </row>
    <row r="40" spans="2:30" ht="15" customHeight="1">
      <c r="B40" s="162"/>
      <c r="C40" s="158" t="s">
        <v>162</v>
      </c>
      <c r="D40" s="30"/>
      <c r="E40" s="169"/>
      <c r="G40" s="78" t="s">
        <v>171</v>
      </c>
      <c r="J40" s="174">
        <f ca="1">IF(J6=1,(EstFinan!J65+EstFinan!J71)/EstFinan!J63,0)</f>
        <v>1</v>
      </c>
      <c r="K40" s="174">
        <f ca="1">IF(K6=1,(EstFinan!K65+EstFinan!K71)/EstFinan!K63,0)</f>
        <v>0.93457943925233644</v>
      </c>
      <c r="L40" s="174">
        <f ca="1">IF(L6=1,(EstFinan!L65+EstFinan!L71)/EstFinan!L63,0)</f>
        <v>0.87574109590240745</v>
      </c>
      <c r="M40" s="174">
        <f ca="1">IF(M6=1,(EstFinan!M65+EstFinan!M71)/EstFinan!M63,0)</f>
        <v>0.82257247449583193</v>
      </c>
      <c r="N40" s="174">
        <f ca="1">IF(N6=1,(EstFinan!N65+EstFinan!N71)/EstFinan!N63,0)</f>
        <v>0.77432114137446584</v>
      </c>
      <c r="O40" s="174">
        <f ca="1">IF(O6=1,(EstFinan!O65+EstFinan!O71)/EstFinan!O63,0)</f>
        <v>0.73036115495899789</v>
      </c>
      <c r="P40" s="174">
        <f>IF(P6=1,(EstFinan!P65+EstFinan!P71)/EstFinan!P63,0)</f>
        <v>0</v>
      </c>
      <c r="Q40" s="174">
        <f>IF(Q6=1,(EstFinan!Q65+EstFinan!Q71)/EstFinan!Q63,0)</f>
        <v>0</v>
      </c>
      <c r="R40" s="174">
        <f>IF(R6=1,(EstFinan!R65+EstFinan!R71)/EstFinan!R63,0)</f>
        <v>0</v>
      </c>
      <c r="S40" s="174">
        <f>IF(S6=1,(EstFinan!S65+EstFinan!S71)/EstFinan!S63,0)</f>
        <v>0</v>
      </c>
      <c r="T40" s="174">
        <f>IF(T6=1,(EstFinan!T65+EstFinan!T71)/EstFinan!T63,0)</f>
        <v>0</v>
      </c>
      <c r="U40" s="174">
        <f>IF(U6=1,(EstFinan!U65+EstFinan!U71)/EstFinan!U63,0)</f>
        <v>0</v>
      </c>
      <c r="V40" s="174">
        <f>IF(V6=1,(EstFinan!V65+EstFinan!V71)/EstFinan!V63,0)</f>
        <v>0</v>
      </c>
      <c r="W40" s="174">
        <f>IF(W6=1,(EstFinan!W65+EstFinan!W71)/EstFinan!W63,0)</f>
        <v>0</v>
      </c>
      <c r="X40" s="174">
        <f>IF(X6=1,(EstFinan!X65+EstFinan!X71)/EstFinan!X63,0)</f>
        <v>0</v>
      </c>
      <c r="Y40" s="174">
        <f>IF(Y6=1,(EstFinan!Y65+EstFinan!Y71)/EstFinan!Y63,0)</f>
        <v>0</v>
      </c>
      <c r="Z40" s="174">
        <f>IF(Z6=1,(EstFinan!Z65+EstFinan!Z71)/EstFinan!Z63,0)</f>
        <v>0</v>
      </c>
      <c r="AA40" s="174">
        <f>IF(AA6=1,(EstFinan!AA65+EstFinan!AA71)/EstFinan!AA63,0)</f>
        <v>0</v>
      </c>
      <c r="AB40" s="174">
        <f>IF(AB6=1,(EstFinan!AB65+EstFinan!AB71)/EstFinan!AB63,0)</f>
        <v>0</v>
      </c>
      <c r="AC40" s="174">
        <f>IF(AC6=1,(EstFinan!AC65+EstFinan!AC71)/EstFinan!AC63,0)</f>
        <v>0</v>
      </c>
      <c r="AD40" s="136" t="s">
        <v>122</v>
      </c>
    </row>
    <row r="41" spans="2:30" ht="15" customHeight="1">
      <c r="B41" s="162"/>
      <c r="C41" s="158"/>
      <c r="D41" s="30"/>
      <c r="E41" s="169"/>
      <c r="AD41" s="136"/>
    </row>
    <row r="42" spans="2:30" ht="15" customHeight="1">
      <c r="B42" s="162"/>
      <c r="C42" s="158" t="s">
        <v>163</v>
      </c>
      <c r="D42" s="30"/>
      <c r="E42" s="165"/>
      <c r="G42" s="78" t="s">
        <v>171</v>
      </c>
      <c r="J42" s="174">
        <f ca="1">IF(J6=1,(EstFinan!J71+EstFinan!J65)/(EstFinan!J65+EstFinan!J71+EstFinan!J63),0)</f>
        <v>0.5</v>
      </c>
      <c r="K42" s="174">
        <f ca="1">IF(K6=1,(EstFinan!K71+EstFinan!K65)/(EstFinan!K65+EstFinan!K71+EstFinan!K63),0)</f>
        <v>0.48309178743961351</v>
      </c>
      <c r="L42" s="174">
        <f ca="1">IF(L6=1,(EstFinan!L71+EstFinan!L65)/(EstFinan!L65+EstFinan!L71+EstFinan!L63),0)</f>
        <v>0.466877383992642</v>
      </c>
      <c r="M42" s="174">
        <f ca="1">IF(M6=1,(EstFinan!M71+EstFinan!M65)/(EstFinan!M65+EstFinan!M71+EstFinan!M63),0)</f>
        <v>0.45132497390721077</v>
      </c>
      <c r="N42" s="174">
        <f ca="1">IF(N6=1,(EstFinan!N71+EstFinan!N65)/(EstFinan!N65+EstFinan!N71+EstFinan!N63),0)</f>
        <v>0.4364041679482234</v>
      </c>
      <c r="O42" s="174">
        <f ca="1">IF(O6=1,(EstFinan!O71+EstFinan!O65)/(EstFinan!O65+EstFinan!O71+EstFinan!O63),0)</f>
        <v>0.42208596330648923</v>
      </c>
      <c r="P42" s="174">
        <f>IF(P6=1,(EstFinan!P71+EstFinan!P65)/(EstFinan!P65+EstFinan!P71+EstFinan!P63),0)</f>
        <v>0</v>
      </c>
      <c r="Q42" s="174">
        <f>IF(Q6=1,(EstFinan!Q71+EstFinan!Q65)/(EstFinan!Q65+EstFinan!Q71+EstFinan!Q63),0)</f>
        <v>0</v>
      </c>
      <c r="R42" s="174">
        <f>IF(R6=1,(EstFinan!R71+EstFinan!R65)/(EstFinan!R65+EstFinan!R71+EstFinan!R63),0)</f>
        <v>0</v>
      </c>
      <c r="S42" s="174">
        <f>IF(S6=1,(EstFinan!S71+EstFinan!S65)/(EstFinan!S65+EstFinan!S71+EstFinan!S63),0)</f>
        <v>0</v>
      </c>
      <c r="T42" s="174">
        <f>IF(T6=1,(EstFinan!T71+EstFinan!T65)/(EstFinan!T65+EstFinan!T71+EstFinan!T63),0)</f>
        <v>0</v>
      </c>
      <c r="U42" s="174">
        <f>IF(U6=1,(EstFinan!U71+EstFinan!U65)/(EstFinan!U65+EstFinan!U71+EstFinan!U63),0)</f>
        <v>0</v>
      </c>
      <c r="V42" s="174">
        <f>IF(V6=1,(EstFinan!V71+EstFinan!V65)/(EstFinan!V65+EstFinan!V71+EstFinan!V63),0)</f>
        <v>0</v>
      </c>
      <c r="W42" s="174">
        <f>IF(W6=1,(EstFinan!W71+EstFinan!W65)/(EstFinan!W65+EstFinan!W71+EstFinan!W63),0)</f>
        <v>0</v>
      </c>
      <c r="X42" s="174">
        <f>IF(X6=1,(EstFinan!X71+EstFinan!X65)/(EstFinan!X65+EstFinan!X71+EstFinan!X63),0)</f>
        <v>0</v>
      </c>
      <c r="Y42" s="174">
        <f>IF(Y6=1,(EstFinan!Y71+EstFinan!Y65)/(EstFinan!Y65+EstFinan!Y71+EstFinan!Y63),0)</f>
        <v>0</v>
      </c>
      <c r="Z42" s="174">
        <f>IF(Z6=1,(EstFinan!Z71+EstFinan!Z65)/(EstFinan!Z65+EstFinan!Z71+EstFinan!Z63),0)</f>
        <v>0</v>
      </c>
      <c r="AA42" s="174">
        <f>IF(AA6=1,(EstFinan!AA71+EstFinan!AA65)/(EstFinan!AA65+EstFinan!AA71+EstFinan!AA63),0)</f>
        <v>0</v>
      </c>
      <c r="AB42" s="174">
        <f>IF(AB6=1,(EstFinan!AB71+EstFinan!AB65)/(EstFinan!AB65+EstFinan!AB71+EstFinan!AB63),0)</f>
        <v>0</v>
      </c>
      <c r="AC42" s="174">
        <f>IF(AC6=1,(EstFinan!AC71+EstFinan!AC65)/(EstFinan!AC65+EstFinan!AC71+EstFinan!AC63),0)</f>
        <v>0</v>
      </c>
      <c r="AD42" s="136" t="s">
        <v>122</v>
      </c>
    </row>
    <row r="43" spans="2:30" ht="15" customHeight="1">
      <c r="B43" s="162"/>
      <c r="C43" s="158"/>
      <c r="D43" s="30"/>
      <c r="E43" s="165"/>
      <c r="AD43" s="136"/>
    </row>
    <row r="44" spans="2:30" ht="15" customHeight="1">
      <c r="B44" s="162" t="s">
        <v>164</v>
      </c>
      <c r="C44" s="158"/>
      <c r="D44" s="30"/>
      <c r="E44" s="165"/>
      <c r="AD44" s="136" t="s">
        <v>122</v>
      </c>
    </row>
    <row r="45" spans="2:30" ht="15" customHeight="1">
      <c r="B45" s="162"/>
      <c r="C45" s="158"/>
      <c r="D45" s="30"/>
      <c r="E45" s="165"/>
      <c r="AD45" s="136"/>
    </row>
    <row r="46" spans="2:30" ht="15" customHeight="1">
      <c r="B46" s="162"/>
      <c r="C46" s="158" t="s">
        <v>165</v>
      </c>
      <c r="D46" s="30"/>
      <c r="E46" s="169"/>
      <c r="G46" s="78" t="s">
        <v>171</v>
      </c>
      <c r="J46" s="174" t="e">
        <f ca="1">IF(J6=1,EstFinan!J39/-EstFinan!J17,0)</f>
        <v>#DIV/0!</v>
      </c>
      <c r="K46" s="174">
        <f ca="1">IF(K6=1,EstFinan!K39/-EstFinan!K17,0)</f>
        <v>2.25</v>
      </c>
      <c r="L46" s="174">
        <f ca="1">IF(L6=1,EstFinan!L39/-EstFinan!L17,0)</f>
        <v>2.2837499999999999</v>
      </c>
      <c r="M46" s="174">
        <f ca="1">IF(M6=1,EstFinan!M39/-EstFinan!M17,0)</f>
        <v>2.3180062499999998</v>
      </c>
      <c r="N46" s="174">
        <f ca="1">IF(N6=1,EstFinan!N39/-EstFinan!N17,0)</f>
        <v>2.3527763437499996</v>
      </c>
      <c r="O46" s="174">
        <f ca="1">IF(O6=1,EstFinan!O39/-EstFinan!O17,0)</f>
        <v>2.3880679889062493</v>
      </c>
      <c r="P46" s="174">
        <f>IF(P6=1,EstFinan!P39/-EstFinan!P17,0)</f>
        <v>0</v>
      </c>
      <c r="Q46" s="174">
        <f>IF(Q6=1,EstFinan!Q39/-EstFinan!Q17,0)</f>
        <v>0</v>
      </c>
      <c r="R46" s="174">
        <f>IF(R6=1,EstFinan!R39/-EstFinan!R17,0)</f>
        <v>0</v>
      </c>
      <c r="S46" s="174">
        <f>IF(S6=1,EstFinan!S39/-EstFinan!S17,0)</f>
        <v>0</v>
      </c>
      <c r="T46" s="174">
        <f>IF(T6=1,EstFinan!T39/-EstFinan!T17,0)</f>
        <v>0</v>
      </c>
      <c r="U46" s="174">
        <f>IF(U6=1,EstFinan!U39/-EstFinan!U17,0)</f>
        <v>0</v>
      </c>
      <c r="V46" s="174">
        <f>IF(V6=1,EstFinan!V39/-EstFinan!V17,0)</f>
        <v>0</v>
      </c>
      <c r="W46" s="174">
        <f>IF(W6=1,EstFinan!W39/-EstFinan!W17,0)</f>
        <v>0</v>
      </c>
      <c r="X46" s="174">
        <f>IF(X6=1,EstFinan!X39/-EstFinan!X17,0)</f>
        <v>0</v>
      </c>
      <c r="Y46" s="174">
        <f>IF(Y6=1,EstFinan!Y39/-EstFinan!Y17,0)</f>
        <v>0</v>
      </c>
      <c r="Z46" s="174">
        <f>IF(Z6=1,EstFinan!Z39/-EstFinan!Z17,0)</f>
        <v>0</v>
      </c>
      <c r="AA46" s="174">
        <f>IF(AA6=1,EstFinan!AA39/-EstFinan!AA17,0)</f>
        <v>0</v>
      </c>
      <c r="AB46" s="174">
        <f>IF(AB6=1,EstFinan!AB39/-EstFinan!AB17,0)</f>
        <v>0</v>
      </c>
      <c r="AC46" s="174">
        <f>IF(AC6=1,EstFinan!AC39/-EstFinan!AC17,0)</f>
        <v>0</v>
      </c>
      <c r="AD46" s="136" t="s">
        <v>122</v>
      </c>
    </row>
    <row r="47" spans="2:30" ht="15" customHeight="1">
      <c r="B47" s="162"/>
      <c r="C47" s="158"/>
      <c r="D47" s="30"/>
      <c r="E47" s="169"/>
      <c r="AD47" s="136"/>
    </row>
    <row r="48" spans="2:30" ht="15" customHeight="1">
      <c r="B48" s="162"/>
      <c r="C48" s="158" t="s">
        <v>166</v>
      </c>
      <c r="D48" s="30"/>
      <c r="E48" s="169"/>
      <c r="G48" s="78" t="s">
        <v>171</v>
      </c>
      <c r="J48" s="174" t="e">
        <f ca="1">IF(J6=1,EstFinan!J15/-EstFinan!J17,0)</f>
        <v>#DIV/0!</v>
      </c>
      <c r="K48" s="174">
        <f ca="1">IF(K6=1,EstFinan!K15/-EstFinan!K17,0)</f>
        <v>2.25</v>
      </c>
      <c r="L48" s="174">
        <f ca="1">IF(L6=1,EstFinan!L15/-EstFinan!L17,0)</f>
        <v>2.2837499999999999</v>
      </c>
      <c r="M48" s="174">
        <f ca="1">IF(M6=1,EstFinan!M15/-EstFinan!M17,0)</f>
        <v>2.3180062499999998</v>
      </c>
      <c r="N48" s="174">
        <f ca="1">IF(N6=1,EstFinan!N15/-EstFinan!N17,0)</f>
        <v>2.3527763437499996</v>
      </c>
      <c r="O48" s="174">
        <f ca="1">IF(O6=1,EstFinan!O15/-EstFinan!O17,0)</f>
        <v>2.3880679889062493</v>
      </c>
      <c r="P48" s="174">
        <f>IF(P6=1,EstFinan!P15/-EstFinan!P17,0)</f>
        <v>0</v>
      </c>
      <c r="Q48" s="174">
        <f>IF(Q6=1,EstFinan!Q15/-EstFinan!Q17,0)</f>
        <v>0</v>
      </c>
      <c r="R48" s="174">
        <f>IF(R6=1,EstFinan!R15/-EstFinan!R17,0)</f>
        <v>0</v>
      </c>
      <c r="S48" s="174">
        <f>IF(S6=1,EstFinan!S15/-EstFinan!S17,0)</f>
        <v>0</v>
      </c>
      <c r="T48" s="174">
        <f>IF(T6=1,EstFinan!T15/-EstFinan!T17,0)</f>
        <v>0</v>
      </c>
      <c r="U48" s="174">
        <f>IF(U6=1,EstFinan!U15/-EstFinan!U17,0)</f>
        <v>0</v>
      </c>
      <c r="V48" s="174">
        <f>IF(V6=1,EstFinan!V15/-EstFinan!V17,0)</f>
        <v>0</v>
      </c>
      <c r="W48" s="174">
        <f>IF(W6=1,EstFinan!W15/-EstFinan!W17,0)</f>
        <v>0</v>
      </c>
      <c r="X48" s="174">
        <f>IF(X6=1,EstFinan!X15/-EstFinan!X17,0)</f>
        <v>0</v>
      </c>
      <c r="Y48" s="174">
        <f>IF(Y6=1,EstFinan!Y15/-EstFinan!Y17,0)</f>
        <v>0</v>
      </c>
      <c r="Z48" s="174">
        <f>IF(Z6=1,EstFinan!Z15/-EstFinan!Z17,0)</f>
        <v>0</v>
      </c>
      <c r="AA48" s="174">
        <f>IF(AA6=1,EstFinan!AA15/-EstFinan!AA17,0)</f>
        <v>0</v>
      </c>
      <c r="AB48" s="174">
        <f>IF(AB6=1,EstFinan!AB15/-EstFinan!AB17,0)</f>
        <v>0</v>
      </c>
      <c r="AC48" s="174">
        <f>IF(AC6=1,EstFinan!AC15/-EstFinan!AC17,0)</f>
        <v>0</v>
      </c>
      <c r="AD48" s="136" t="s">
        <v>122</v>
      </c>
    </row>
    <row r="49" spans="2:30" ht="15" customHeight="1">
      <c r="AD49" s="136" t="s">
        <v>122</v>
      </c>
    </row>
    <row r="50" spans="2:30" ht="15" customHeight="1">
      <c r="B50" s="107" t="s">
        <v>173</v>
      </c>
      <c r="AD50" s="136" t="s">
        <v>122</v>
      </c>
    </row>
    <row r="51" spans="2:30" ht="15" customHeight="1">
      <c r="AD51" s="136" t="s">
        <v>122</v>
      </c>
    </row>
    <row r="52" spans="2:30" ht="15" customHeight="1">
      <c r="C52" s="175" t="str">
        <f>C18</f>
        <v>Net Profits Margins</v>
      </c>
      <c r="D52" s="175"/>
      <c r="E52" s="175"/>
      <c r="F52" s="175"/>
      <c r="G52" s="175" t="str">
        <f t="shared" ref="G52:AC52" si="0">G18</f>
        <v>%</v>
      </c>
      <c r="H52" s="175"/>
      <c r="I52" s="158"/>
      <c r="J52" s="175" t="e">
        <f t="shared" ca="1" si="0"/>
        <v>#DIV/0!</v>
      </c>
      <c r="K52" s="175">
        <f t="shared" ca="1" si="0"/>
        <v>5.8333333333333334E-2</v>
      </c>
      <c r="L52" s="175">
        <f t="shared" ca="1" si="0"/>
        <v>5.9022988505747144E-2</v>
      </c>
      <c r="M52" s="175">
        <f t="shared" ca="1" si="0"/>
        <v>5.9702451729800127E-2</v>
      </c>
      <c r="N52" s="175">
        <f t="shared" ca="1" si="0"/>
        <v>6.0371873625418841E-2</v>
      </c>
      <c r="O52" s="175">
        <f t="shared" ca="1" si="0"/>
        <v>6.1031402586619543E-2</v>
      </c>
      <c r="P52" s="175">
        <f t="shared" si="0"/>
        <v>0</v>
      </c>
      <c r="Q52" s="175">
        <f t="shared" si="0"/>
        <v>0</v>
      </c>
      <c r="R52" s="175">
        <f t="shared" si="0"/>
        <v>0</v>
      </c>
      <c r="S52" s="175">
        <f t="shared" si="0"/>
        <v>0</v>
      </c>
      <c r="T52" s="175">
        <f t="shared" si="0"/>
        <v>0</v>
      </c>
      <c r="U52" s="175">
        <f t="shared" si="0"/>
        <v>0</v>
      </c>
      <c r="V52" s="175">
        <f t="shared" si="0"/>
        <v>0</v>
      </c>
      <c r="W52" s="175">
        <f t="shared" si="0"/>
        <v>0</v>
      </c>
      <c r="X52" s="175">
        <f t="shared" si="0"/>
        <v>0</v>
      </c>
      <c r="Y52" s="175">
        <f t="shared" si="0"/>
        <v>0</v>
      </c>
      <c r="Z52" s="175">
        <f t="shared" si="0"/>
        <v>0</v>
      </c>
      <c r="AA52" s="175">
        <f t="shared" si="0"/>
        <v>0</v>
      </c>
      <c r="AB52" s="175">
        <f t="shared" si="0"/>
        <v>0</v>
      </c>
      <c r="AC52" s="175">
        <f t="shared" si="0"/>
        <v>0</v>
      </c>
      <c r="AD52" s="136" t="s">
        <v>122</v>
      </c>
    </row>
    <row r="53" spans="2:30" ht="15" customHeight="1">
      <c r="C53" s="158" t="s">
        <v>174</v>
      </c>
      <c r="G53" s="78" t="s">
        <v>2</v>
      </c>
      <c r="J53" s="160">
        <f ca="1">IF(J6=1,EstFinan!J10/EstFinan!J56,0)</f>
        <v>0</v>
      </c>
      <c r="K53" s="160">
        <f ca="1">IF(K6=1,EstFinan!K10/EstFinan!K56,0)</f>
        <v>0.53904375115377523</v>
      </c>
      <c r="L53" s="160">
        <f ca="1">IF(L6=1,EstFinan!L10/EstFinan!L56,0)</f>
        <v>0.52947386028747745</v>
      </c>
      <c r="M53" s="160">
        <f ca="1">IF(M6=1,EstFinan!M10/EstFinan!M56,0)</f>
        <v>0.5201880611654347</v>
      </c>
      <c r="N53" s="160">
        <f ca="1">IF(N6=1,EstFinan!N10/EstFinan!N56,0)</f>
        <v>0.5111776191864712</v>
      </c>
      <c r="O53" s="160">
        <f ca="1">IF(O6=1,EstFinan!O10/EstFinan!O56,0)</f>
        <v>0.50243393122080848</v>
      </c>
      <c r="P53" s="160">
        <f>IF(P6=1,EstFinan!P10/EstFinan!P56,0)</f>
        <v>0</v>
      </c>
      <c r="Q53" s="160">
        <f>IF(Q6=1,EstFinan!Q10/EstFinan!Q56,0)</f>
        <v>0</v>
      </c>
      <c r="R53" s="160">
        <f>IF(R6=1,EstFinan!R10/EstFinan!R56,0)</f>
        <v>0</v>
      </c>
      <c r="S53" s="160">
        <f>IF(S6=1,EstFinan!S10/EstFinan!S56,0)</f>
        <v>0</v>
      </c>
      <c r="T53" s="160">
        <f>IF(T6=1,EstFinan!T10/EstFinan!T56,0)</f>
        <v>0</v>
      </c>
      <c r="U53" s="160">
        <f>IF(U6=1,EstFinan!U10/EstFinan!U56,0)</f>
        <v>0</v>
      </c>
      <c r="V53" s="160">
        <f>IF(V6=1,EstFinan!V10/EstFinan!V56,0)</f>
        <v>0</v>
      </c>
      <c r="W53" s="160">
        <f>IF(W6=1,EstFinan!W10/EstFinan!W56,0)</f>
        <v>0</v>
      </c>
      <c r="X53" s="160">
        <f>IF(X6=1,EstFinan!X10/EstFinan!X56,0)</f>
        <v>0</v>
      </c>
      <c r="Y53" s="160">
        <f>IF(Y6=1,EstFinan!Y10/EstFinan!Y56,0)</f>
        <v>0</v>
      </c>
      <c r="Z53" s="160">
        <f>IF(Z6=1,EstFinan!Z10/EstFinan!Z56,0)</f>
        <v>0</v>
      </c>
      <c r="AA53" s="160">
        <f>IF(AA6=1,EstFinan!AA10/EstFinan!AA56,0)</f>
        <v>0</v>
      </c>
      <c r="AB53" s="160">
        <f>IF(AB6=1,EstFinan!AB10/EstFinan!AB56,0)</f>
        <v>0</v>
      </c>
      <c r="AC53" s="160">
        <f>IF(AC6=1,EstFinan!AC10/EstFinan!AC56,0)</f>
        <v>0</v>
      </c>
      <c r="AD53" s="136" t="s">
        <v>122</v>
      </c>
    </row>
    <row r="54" spans="2:30" ht="15" customHeight="1">
      <c r="C54" s="158" t="s">
        <v>175</v>
      </c>
      <c r="G54" s="78" t="s">
        <v>171</v>
      </c>
      <c r="J54" s="174">
        <f ca="1">IF(J6=1,EstFinan!J56/EstFinan!J63,0)</f>
        <v>2</v>
      </c>
      <c r="K54" s="174">
        <f ca="1">IF(K6=1,EstFinan!K56/EstFinan!K63,0)</f>
        <v>2.0805274612725642</v>
      </c>
      <c r="L54" s="174">
        <f ca="1">IF(L6=1,EstFinan!L56/EstFinan!L63,0)</f>
        <v>2.014552057829623</v>
      </c>
      <c r="M54" s="174">
        <f ca="1">IF(M6=1,EstFinan!M56/EstFinan!M63,0)</f>
        <v>1.9549115963304504</v>
      </c>
      <c r="N54" s="174">
        <f ca="1">IF(N6=1,EstFinan!N56/EstFinan!N63,0)</f>
        <v>1.9007660174071073</v>
      </c>
      <c r="O54" s="174">
        <f ca="1">IF(O6=1,EstFinan!O56/EstFinan!O63,0)</f>
        <v>1.8514164601479124</v>
      </c>
      <c r="P54" s="174">
        <f>IF(P6=1,EstFinan!P56/EstFinan!P63,0)</f>
        <v>0</v>
      </c>
      <c r="Q54" s="174">
        <f>IF(Q6=1,EstFinan!Q56/EstFinan!Q63,0)</f>
        <v>0</v>
      </c>
      <c r="R54" s="174">
        <f>IF(R6=1,EstFinan!R56/EstFinan!R63,0)</f>
        <v>0</v>
      </c>
      <c r="S54" s="174">
        <f>IF(S6=1,EstFinan!S56/EstFinan!S63,0)</f>
        <v>0</v>
      </c>
      <c r="T54" s="174">
        <f>IF(T6=1,EstFinan!T56/EstFinan!T63,0)</f>
        <v>0</v>
      </c>
      <c r="U54" s="174">
        <f>IF(U6=1,EstFinan!U56/EstFinan!U63,0)</f>
        <v>0</v>
      </c>
      <c r="V54" s="174">
        <f>IF(V6=1,EstFinan!V56/EstFinan!V63,0)</f>
        <v>0</v>
      </c>
      <c r="W54" s="174">
        <f>IF(W6=1,EstFinan!W56/EstFinan!W63,0)</f>
        <v>0</v>
      </c>
      <c r="X54" s="174">
        <f>IF(X6=1,EstFinan!X56/EstFinan!X63,0)</f>
        <v>0</v>
      </c>
      <c r="Y54" s="174">
        <f>IF(Y6=1,EstFinan!Y56/EstFinan!Y63,0)</f>
        <v>0</v>
      </c>
      <c r="Z54" s="174">
        <f>IF(Z6=1,EstFinan!Z56/EstFinan!Z63,0)</f>
        <v>0</v>
      </c>
      <c r="AA54" s="174">
        <f>IF(AA6=1,EstFinan!AA56/EstFinan!AA63,0)</f>
        <v>0</v>
      </c>
      <c r="AB54" s="174">
        <f>IF(AB6=1,EstFinan!AB56/EstFinan!AB63,0)</f>
        <v>0</v>
      </c>
      <c r="AC54" s="174">
        <f>IF(AC6=1,EstFinan!AC56/EstFinan!AC63,0)</f>
        <v>0</v>
      </c>
      <c r="AD54" s="136" t="s">
        <v>122</v>
      </c>
    </row>
    <row r="55" spans="2:30" ht="15" customHeight="1">
      <c r="C55" s="158" t="s">
        <v>176</v>
      </c>
      <c r="G55" s="78" t="s">
        <v>2</v>
      </c>
      <c r="J55" s="160" t="e">
        <f ca="1">J52*J53*J54</f>
        <v>#DIV/0!</v>
      </c>
      <c r="K55" s="160">
        <f t="shared" ref="K55:AC55" ca="1" si="1">K52*K53*K54</f>
        <v>6.5420560747663559E-2</v>
      </c>
      <c r="L55" s="160">
        <f t="shared" ca="1" si="1"/>
        <v>6.2957027384424075E-2</v>
      </c>
      <c r="M55" s="160">
        <f t="shared" ca="1" si="1"/>
        <v>6.0712717097954422E-2</v>
      </c>
      <c r="N55" s="160">
        <f t="shared" ca="1" si="1"/>
        <v>5.8659066060945078E-2</v>
      </c>
      <c r="O55" s="160">
        <f t="shared" ca="1" si="1"/>
        <v>5.677229261419417E-2</v>
      </c>
      <c r="P55" s="160">
        <f t="shared" si="1"/>
        <v>0</v>
      </c>
      <c r="Q55" s="160">
        <f t="shared" si="1"/>
        <v>0</v>
      </c>
      <c r="R55" s="160">
        <f t="shared" si="1"/>
        <v>0</v>
      </c>
      <c r="S55" s="160">
        <f t="shared" si="1"/>
        <v>0</v>
      </c>
      <c r="T55" s="160">
        <f t="shared" si="1"/>
        <v>0</v>
      </c>
      <c r="U55" s="160">
        <f t="shared" si="1"/>
        <v>0</v>
      </c>
      <c r="V55" s="160">
        <f t="shared" si="1"/>
        <v>0</v>
      </c>
      <c r="W55" s="160">
        <f t="shared" si="1"/>
        <v>0</v>
      </c>
      <c r="X55" s="160">
        <f t="shared" si="1"/>
        <v>0</v>
      </c>
      <c r="Y55" s="160">
        <f t="shared" si="1"/>
        <v>0</v>
      </c>
      <c r="Z55" s="160">
        <f t="shared" si="1"/>
        <v>0</v>
      </c>
      <c r="AA55" s="160">
        <f t="shared" si="1"/>
        <v>0</v>
      </c>
      <c r="AB55" s="160">
        <f t="shared" si="1"/>
        <v>0</v>
      </c>
      <c r="AC55" s="160">
        <f t="shared" si="1"/>
        <v>0</v>
      </c>
      <c r="AD55" s="136" t="s">
        <v>122</v>
      </c>
    </row>
    <row r="56" spans="2:30" ht="15" customHeight="1">
      <c r="C56" s="158"/>
      <c r="AD56" s="136" t="s">
        <v>122</v>
      </c>
    </row>
    <row r="57" spans="2:30" ht="15" customHeight="1">
      <c r="C57" s="158"/>
      <c r="AD57" s="136" t="s">
        <v>122</v>
      </c>
    </row>
    <row r="58" spans="2:30" ht="15" customHeight="1">
      <c r="C58" s="158"/>
      <c r="AD58" s="136" t="s">
        <v>122</v>
      </c>
    </row>
    <row r="59" spans="2:30" ht="15" customHeight="1">
      <c r="AD59" s="136" t="s">
        <v>122</v>
      </c>
    </row>
    <row r="60" spans="2:30" ht="15" customHeight="1">
      <c r="AD60" s="136" t="s">
        <v>122</v>
      </c>
    </row>
    <row r="61" spans="2:30" ht="15" customHeight="1">
      <c r="AD61" s="136" t="s">
        <v>122</v>
      </c>
    </row>
    <row r="62" spans="2:30" ht="15" customHeight="1">
      <c r="AD62" s="136" t="s">
        <v>122</v>
      </c>
    </row>
    <row r="63" spans="2:30" ht="15" customHeight="1">
      <c r="AD63" s="136" t="s">
        <v>122</v>
      </c>
    </row>
    <row r="64" spans="2:30" ht="15" customHeight="1">
      <c r="AD64" s="136" t="s">
        <v>122</v>
      </c>
    </row>
    <row r="65" spans="30:30" ht="15" customHeight="1">
      <c r="AD65" s="136" t="s">
        <v>122</v>
      </c>
    </row>
    <row r="66" spans="30:30" ht="15" customHeight="1">
      <c r="AD66" s="136" t="s">
        <v>122</v>
      </c>
    </row>
    <row r="67" spans="30:30" ht="15" customHeight="1">
      <c r="AD67" s="136" t="s">
        <v>122</v>
      </c>
    </row>
    <row r="68" spans="30:30" ht="15" customHeight="1">
      <c r="AD68" s="136" t="s">
        <v>122</v>
      </c>
    </row>
    <row r="69" spans="30:30" ht="15" customHeight="1">
      <c r="AD69" s="136" t="s">
        <v>122</v>
      </c>
    </row>
    <row r="70" spans="30:30" ht="15" customHeight="1">
      <c r="AD70" s="136" t="s">
        <v>122</v>
      </c>
    </row>
    <row r="71" spans="30:30" ht="15" customHeight="1">
      <c r="AD71" s="136" t="s">
        <v>122</v>
      </c>
    </row>
    <row r="72" spans="30:30" ht="15" customHeight="1">
      <c r="AD72" s="136" t="s">
        <v>122</v>
      </c>
    </row>
    <row r="73" spans="30:30" ht="15" customHeight="1">
      <c r="AD73" s="136" t="s">
        <v>122</v>
      </c>
    </row>
    <row r="74" spans="30:30" ht="15" customHeight="1">
      <c r="AD74" s="136" t="s">
        <v>122</v>
      </c>
    </row>
    <row r="75" spans="30:30" ht="15" customHeight="1">
      <c r="AD75" s="136" t="s">
        <v>122</v>
      </c>
    </row>
    <row r="76" spans="30:30" ht="15" customHeight="1">
      <c r="AD76" s="136" t="s">
        <v>122</v>
      </c>
    </row>
    <row r="77" spans="30:30" ht="15" customHeight="1">
      <c r="AD77" s="136" t="s">
        <v>122</v>
      </c>
    </row>
    <row r="78" spans="30:30" ht="15" customHeight="1">
      <c r="AD78" s="136" t="s">
        <v>122</v>
      </c>
    </row>
    <row r="79" spans="30:30" ht="15" customHeight="1">
      <c r="AD79" s="136" t="s">
        <v>122</v>
      </c>
    </row>
    <row r="80" spans="30:30" ht="15" customHeight="1">
      <c r="AD80" s="136" t="s">
        <v>122</v>
      </c>
    </row>
    <row r="81" spans="30:30" ht="15" customHeight="1">
      <c r="AD81" s="136" t="s">
        <v>122</v>
      </c>
    </row>
    <row r="82" spans="30:30" ht="15" customHeight="1">
      <c r="AD82" s="136" t="s">
        <v>122</v>
      </c>
    </row>
    <row r="83" spans="30:30" ht="15" customHeight="1">
      <c r="AD83" s="136" t="s">
        <v>122</v>
      </c>
    </row>
    <row r="84" spans="30:30" ht="15" customHeight="1">
      <c r="AD84" s="136" t="s">
        <v>122</v>
      </c>
    </row>
    <row r="85" spans="30:30" ht="15" customHeight="1">
      <c r="AD85" s="136" t="s">
        <v>122</v>
      </c>
    </row>
    <row r="86" spans="30:30" ht="15" customHeight="1">
      <c r="AD86" s="136" t="s">
        <v>122</v>
      </c>
    </row>
    <row r="87" spans="30:30" ht="15" customHeight="1">
      <c r="AD87" s="136" t="s">
        <v>122</v>
      </c>
    </row>
    <row r="88" spans="30:30" ht="15" customHeight="1">
      <c r="AD88" s="136" t="s">
        <v>122</v>
      </c>
    </row>
    <row r="89" spans="30:30" ht="15" customHeight="1">
      <c r="AD89" s="136" t="s">
        <v>122</v>
      </c>
    </row>
    <row r="90" spans="30:30" ht="15" customHeight="1">
      <c r="AD90" s="136" t="s">
        <v>122</v>
      </c>
    </row>
    <row r="91" spans="30:30" ht="15" customHeight="1">
      <c r="AD91" s="136" t="s">
        <v>122</v>
      </c>
    </row>
    <row r="92" spans="30:30" ht="15" customHeight="1">
      <c r="AD92" s="136" t="s">
        <v>122</v>
      </c>
    </row>
    <row r="93" spans="30:30" ht="15" customHeight="1">
      <c r="AD93" s="136" t="s">
        <v>122</v>
      </c>
    </row>
    <row r="94" spans="30:30" ht="15" customHeight="1">
      <c r="AD94" s="136" t="s">
        <v>122</v>
      </c>
    </row>
    <row r="95" spans="30:30" ht="15" customHeight="1">
      <c r="AD95" s="136" t="s">
        <v>122</v>
      </c>
    </row>
    <row r="96" spans="30:30" ht="15" customHeight="1">
      <c r="AD96" s="136" t="s">
        <v>122</v>
      </c>
    </row>
    <row r="97" spans="30:30" ht="15" customHeight="1">
      <c r="AD97" s="136" t="s">
        <v>122</v>
      </c>
    </row>
    <row r="98" spans="30:30" ht="15" customHeight="1">
      <c r="AD98" s="136" t="s">
        <v>122</v>
      </c>
    </row>
    <row r="99" spans="30:30" ht="15" customHeight="1">
      <c r="AD99" s="136" t="s">
        <v>122</v>
      </c>
    </row>
    <row r="100" spans="30:30" ht="15" customHeight="1">
      <c r="AD100" s="136" t="s">
        <v>122</v>
      </c>
    </row>
    <row r="101" spans="30:30" ht="15" customHeight="1">
      <c r="AD101" s="136" t="s">
        <v>122</v>
      </c>
    </row>
    <row r="102" spans="30:30" ht="15" customHeight="1">
      <c r="AD102" s="136" t="s">
        <v>122</v>
      </c>
    </row>
    <row r="103" spans="30:30" ht="15" customHeight="1">
      <c r="AD103" s="136" t="s">
        <v>122</v>
      </c>
    </row>
    <row r="104" spans="30:30" ht="15" customHeight="1">
      <c r="AD104" s="136" t="s">
        <v>122</v>
      </c>
    </row>
    <row r="105" spans="30:30" ht="15" customHeight="1">
      <c r="AD105" s="136" t="s">
        <v>122</v>
      </c>
    </row>
    <row r="106" spans="30:30" ht="15" customHeight="1">
      <c r="AD106" s="136" t="s">
        <v>122</v>
      </c>
    </row>
    <row r="107" spans="30:30" ht="15" customHeight="1">
      <c r="AD107" s="136" t="s">
        <v>122</v>
      </c>
    </row>
    <row r="108" spans="30:30" ht="15" customHeight="1">
      <c r="AD108" s="136" t="s">
        <v>122</v>
      </c>
    </row>
    <row r="109" spans="30:30" ht="15" customHeight="1">
      <c r="AD109" s="136" t="s">
        <v>122</v>
      </c>
    </row>
    <row r="110" spans="30:30" ht="15" customHeight="1">
      <c r="AD110" s="136" t="s">
        <v>122</v>
      </c>
    </row>
    <row r="111" spans="30:30" ht="15" customHeight="1">
      <c r="AD111" s="136" t="s">
        <v>122</v>
      </c>
    </row>
    <row r="112" spans="30:30" ht="15" customHeight="1">
      <c r="AD112" s="136" t="s">
        <v>122</v>
      </c>
    </row>
    <row r="113" spans="30:30" ht="15" customHeight="1">
      <c r="AD113" s="136" t="s">
        <v>122</v>
      </c>
    </row>
    <row r="114" spans="30:30" ht="15" customHeight="1">
      <c r="AD114" s="136" t="s">
        <v>122</v>
      </c>
    </row>
    <row r="115" spans="30:30" ht="15" customHeight="1">
      <c r="AD115" s="136" t="s">
        <v>122</v>
      </c>
    </row>
    <row r="116" spans="30:30" ht="15" customHeight="1">
      <c r="AD116" s="136" t="s">
        <v>122</v>
      </c>
    </row>
    <row r="117" spans="30:30" ht="15" customHeight="1">
      <c r="AD117" s="136" t="s">
        <v>122</v>
      </c>
    </row>
    <row r="118" spans="30:30" ht="15" customHeight="1">
      <c r="AD118" s="136" t="s">
        <v>122</v>
      </c>
    </row>
    <row r="119" spans="30:30" ht="15" customHeight="1">
      <c r="AD119" s="136" t="s">
        <v>122</v>
      </c>
    </row>
    <row r="120" spans="30:30" ht="15" customHeight="1">
      <c r="AD120" s="136" t="s">
        <v>122</v>
      </c>
    </row>
    <row r="121" spans="30:30" ht="15" customHeight="1">
      <c r="AD121" s="136" t="s">
        <v>122</v>
      </c>
    </row>
    <row r="122" spans="30:30" ht="15" customHeight="1">
      <c r="AD122" s="136" t="s">
        <v>122</v>
      </c>
    </row>
    <row r="123" spans="30:30" ht="15" customHeight="1">
      <c r="AD123" s="136" t="s">
        <v>122</v>
      </c>
    </row>
    <row r="124" spans="30:30" ht="15" customHeight="1">
      <c r="AD124" s="136" t="s">
        <v>122</v>
      </c>
    </row>
    <row r="125" spans="30:30" ht="15" customHeight="1">
      <c r="AD125" s="136" t="s">
        <v>122</v>
      </c>
    </row>
    <row r="126" spans="30:30" ht="15" customHeight="1">
      <c r="AD126" s="136" t="s">
        <v>122</v>
      </c>
    </row>
    <row r="127" spans="30:30" ht="15" customHeight="1">
      <c r="AD127" s="136" t="s">
        <v>122</v>
      </c>
    </row>
    <row r="128" spans="30:30" ht="15" customHeight="1">
      <c r="AD128" s="136" t="s">
        <v>122</v>
      </c>
    </row>
    <row r="129" spans="30:30" ht="15" customHeight="1">
      <c r="AD129" s="136" t="s">
        <v>122</v>
      </c>
    </row>
    <row r="130" spans="30:30" ht="15" customHeight="1">
      <c r="AD130" s="136" t="s">
        <v>122</v>
      </c>
    </row>
    <row r="131" spans="30:30" ht="15" customHeight="1">
      <c r="AD131" s="136" t="s">
        <v>122</v>
      </c>
    </row>
    <row r="132" spans="30:30" ht="15" customHeight="1">
      <c r="AD132" s="136" t="s">
        <v>122</v>
      </c>
    </row>
    <row r="133" spans="30:30" ht="15" customHeight="1">
      <c r="AD133" s="136" t="s">
        <v>122</v>
      </c>
    </row>
    <row r="134" spans="30:30" ht="15" customHeight="1">
      <c r="AD134" s="136" t="s">
        <v>122</v>
      </c>
    </row>
    <row r="135" spans="30:30" ht="15" customHeight="1">
      <c r="AD135" s="136" t="s">
        <v>122</v>
      </c>
    </row>
    <row r="136" spans="30:30" ht="15" customHeight="1">
      <c r="AD136" s="136" t="s">
        <v>122</v>
      </c>
    </row>
    <row r="137" spans="30:30" ht="15" customHeight="1">
      <c r="AD137" s="136" t="s">
        <v>122</v>
      </c>
    </row>
    <row r="138" spans="30:30" ht="15" customHeight="1">
      <c r="AD138" s="136" t="s">
        <v>122</v>
      </c>
    </row>
    <row r="139" spans="30:30" ht="15" customHeight="1">
      <c r="AD139" s="136" t="s">
        <v>122</v>
      </c>
    </row>
    <row r="140" spans="30:30" ht="15" customHeight="1">
      <c r="AD140" s="136" t="s">
        <v>122</v>
      </c>
    </row>
    <row r="141" spans="30:30" ht="15" customHeight="1">
      <c r="AD141" s="136" t="s">
        <v>122</v>
      </c>
    </row>
    <row r="142" spans="30:30" ht="15" customHeight="1">
      <c r="AD142" s="136" t="s">
        <v>122</v>
      </c>
    </row>
    <row r="143" spans="30:30" ht="15" customHeight="1">
      <c r="AD143" s="136" t="s">
        <v>122</v>
      </c>
    </row>
    <row r="144" spans="30:30" ht="15" customHeight="1">
      <c r="AD144" s="136" t="s">
        <v>122</v>
      </c>
    </row>
    <row r="145" spans="30:30" ht="15" customHeight="1">
      <c r="AD145" s="136" t="s">
        <v>122</v>
      </c>
    </row>
    <row r="146" spans="30:30" ht="15" customHeight="1">
      <c r="AD146" s="136" t="s">
        <v>122</v>
      </c>
    </row>
    <row r="147" spans="30:30" ht="15" customHeight="1">
      <c r="AD147" s="136" t="s">
        <v>122</v>
      </c>
    </row>
    <row r="148" spans="30:30" ht="15" customHeight="1">
      <c r="AD148" s="136" t="s">
        <v>122</v>
      </c>
    </row>
    <row r="149" spans="30:30" ht="15" customHeight="1">
      <c r="AD149" s="136" t="s">
        <v>122</v>
      </c>
    </row>
    <row r="150" spans="30:30" ht="15" customHeight="1">
      <c r="AD150" s="136" t="s">
        <v>122</v>
      </c>
    </row>
    <row r="151" spans="30:30" ht="15" customHeight="1">
      <c r="AD151" s="136" t="s">
        <v>122</v>
      </c>
    </row>
    <row r="152" spans="30:30" ht="15" customHeight="1">
      <c r="AD152" s="136" t="s">
        <v>122</v>
      </c>
    </row>
    <row r="153" spans="30:30" ht="15" customHeight="1">
      <c r="AD153" s="136" t="s">
        <v>122</v>
      </c>
    </row>
    <row r="154" spans="30:30" ht="15" customHeight="1">
      <c r="AD154" s="136" t="s">
        <v>122</v>
      </c>
    </row>
    <row r="155" spans="30:30" ht="15" customHeight="1">
      <c r="AD155" s="136" t="s">
        <v>122</v>
      </c>
    </row>
    <row r="156" spans="30:30" ht="15" customHeight="1">
      <c r="AD156" s="136" t="s">
        <v>122</v>
      </c>
    </row>
    <row r="157" spans="30:30" ht="15" customHeight="1">
      <c r="AD157" s="136" t="s">
        <v>122</v>
      </c>
    </row>
    <row r="158" spans="30:30" ht="15" customHeight="1">
      <c r="AD158" s="136" t="s">
        <v>122</v>
      </c>
    </row>
    <row r="159" spans="30:30" ht="15" customHeight="1">
      <c r="AD159" s="136" t="s">
        <v>122</v>
      </c>
    </row>
    <row r="160" spans="30:30" ht="15" customHeight="1">
      <c r="AD160" s="136" t="s">
        <v>122</v>
      </c>
    </row>
    <row r="161" spans="30:30" ht="15" customHeight="1">
      <c r="AD161" s="136" t="s">
        <v>122</v>
      </c>
    </row>
    <row r="162" spans="30:30" ht="15" customHeight="1">
      <c r="AD162" s="136" t="s">
        <v>122</v>
      </c>
    </row>
    <row r="163" spans="30:30" ht="15" customHeight="1">
      <c r="AD163" s="136" t="s">
        <v>122</v>
      </c>
    </row>
    <row r="164" spans="30:30" ht="15" customHeight="1">
      <c r="AD164" s="136" t="s">
        <v>122</v>
      </c>
    </row>
    <row r="165" spans="30:30" ht="15" customHeight="1">
      <c r="AD165" s="136" t="s">
        <v>122</v>
      </c>
    </row>
    <row r="166" spans="30:30" ht="15" customHeight="1">
      <c r="AD166" s="136" t="s">
        <v>122</v>
      </c>
    </row>
    <row r="167" spans="30:30" ht="15" customHeight="1">
      <c r="AD167" s="136" t="s">
        <v>122</v>
      </c>
    </row>
    <row r="168" spans="30:30" ht="15" customHeight="1">
      <c r="AD168" s="136" t="s">
        <v>122</v>
      </c>
    </row>
    <row r="169" spans="30:30" ht="15" customHeight="1">
      <c r="AD169" s="136" t="s">
        <v>122</v>
      </c>
    </row>
    <row r="170" spans="30:30" ht="15" customHeight="1">
      <c r="AD170" s="136" t="s">
        <v>122</v>
      </c>
    </row>
    <row r="171" spans="30:30" ht="15" customHeight="1">
      <c r="AD171" s="136" t="s">
        <v>122</v>
      </c>
    </row>
    <row r="172" spans="30:30" ht="15" customHeight="1">
      <c r="AD172" s="136" t="s">
        <v>122</v>
      </c>
    </row>
    <row r="173" spans="30:30" ht="15" customHeight="1">
      <c r="AD173" s="136" t="s">
        <v>122</v>
      </c>
    </row>
    <row r="174" spans="30:30" ht="15" customHeight="1">
      <c r="AD174" s="136" t="s">
        <v>122</v>
      </c>
    </row>
    <row r="175" spans="30:30" ht="15" customHeight="1">
      <c r="AD175" s="136" t="s">
        <v>122</v>
      </c>
    </row>
    <row r="176" spans="30:30" ht="15" customHeight="1">
      <c r="AD176" s="136" t="s">
        <v>122</v>
      </c>
    </row>
    <row r="177" spans="30:30" ht="15" customHeight="1">
      <c r="AD177" s="136" t="s">
        <v>122</v>
      </c>
    </row>
    <row r="178" spans="30:30" ht="15" customHeight="1">
      <c r="AD178" s="136" t="s">
        <v>122</v>
      </c>
    </row>
    <row r="179" spans="30:30" ht="15" customHeight="1">
      <c r="AD179" s="136" t="s">
        <v>122</v>
      </c>
    </row>
    <row r="180" spans="30:30" ht="15" customHeight="1">
      <c r="AD180" s="136" t="s">
        <v>122</v>
      </c>
    </row>
    <row r="181" spans="30:30" ht="15" customHeight="1">
      <c r="AD181" s="136" t="s">
        <v>122</v>
      </c>
    </row>
    <row r="182" spans="30:30" ht="15" customHeight="1">
      <c r="AD182" s="136" t="s">
        <v>122</v>
      </c>
    </row>
    <row r="183" spans="30:30" ht="15" customHeight="1">
      <c r="AD183" s="136" t="s">
        <v>122</v>
      </c>
    </row>
    <row r="184" spans="30:30" ht="15" customHeight="1">
      <c r="AD184" s="136" t="s">
        <v>122</v>
      </c>
    </row>
    <row r="185" spans="30:30" ht="15" customHeight="1">
      <c r="AD185" s="136" t="s">
        <v>122</v>
      </c>
    </row>
    <row r="186" spans="30:30" ht="15" customHeight="1">
      <c r="AD186" s="136" t="s">
        <v>122</v>
      </c>
    </row>
    <row r="187" spans="30:30" ht="15" customHeight="1">
      <c r="AD187" s="136" t="s">
        <v>122</v>
      </c>
    </row>
    <row r="188" spans="30:30" ht="15" customHeight="1">
      <c r="AD188" s="136" t="s">
        <v>122</v>
      </c>
    </row>
    <row r="189" spans="30:30" ht="15" customHeight="1">
      <c r="AD189" s="136" t="s">
        <v>122</v>
      </c>
    </row>
    <row r="190" spans="30:30" ht="15" customHeight="1">
      <c r="AD190" s="136" t="s">
        <v>122</v>
      </c>
    </row>
  </sheetData>
  <conditionalFormatting sqref="J3:N3">
    <cfRule type="beginsWith" dxfId="11" priority="5" operator="beginsWith" text="P">
      <formula>LEFT(J3,LEN("P"))="P"</formula>
    </cfRule>
    <cfRule type="beginsWith" dxfId="10" priority="6" operator="beginsWith" text="H">
      <formula>LEFT(J3,LEN("H"))="H"</formula>
    </cfRule>
  </conditionalFormatting>
  <conditionalFormatting sqref="O3:AC3">
    <cfRule type="beginsWith" dxfId="9" priority="3" operator="beginsWith" text="P">
      <formula>LEFT(O3,LEN("P"))="P"</formula>
    </cfRule>
    <cfRule type="beginsWith" dxfId="8" priority="4" operator="beginsWith" text="H">
      <formula>LEFT(O3,LEN("H"))="H"</formula>
    </cfRule>
  </conditionalFormatting>
  <conditionalFormatting sqref="AD3">
    <cfRule type="beginsWith" dxfId="7" priority="1" operator="beginsWith" text="P">
      <formula>LEFT(AD3,LEN("P"))="P"</formula>
    </cfRule>
    <cfRule type="beginsWith" dxfId="6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 enableFormatConditionsCalculation="0">
    <tabColor rgb="FFFFFF00"/>
    <outlinePr summaryBelow="0" summaryRight="0"/>
  </sheetPr>
  <dimension ref="A1:AD202"/>
  <sheetViews>
    <sheetView defaultGridColor="0" colorId="22" workbookViewId="0">
      <pane xSplit="9" ySplit="5" topLeftCell="J6" activePane="bottomRight" state="frozen"/>
      <selection activeCell="J3" sqref="J3:CA3"/>
      <selection pane="topRight" activeCell="J3" sqref="J3:CA3"/>
      <selection pane="bottomLeft" activeCell="J3" sqref="J3:CA3"/>
      <selection pane="bottomRight" activeCell="J1" sqref="J1"/>
    </sheetView>
  </sheetViews>
  <sheetFormatPr baseColWidth="10" defaultColWidth="10.83203125" defaultRowHeight="15" customHeight="1" x14ac:dyDescent="0"/>
  <cols>
    <col min="1" max="1" width="2.83203125" style="34" customWidth="1"/>
    <col min="2" max="2" width="2.83203125" style="24" customWidth="1"/>
    <col min="3" max="3" width="2.83203125" style="25" customWidth="1"/>
    <col min="4" max="4" width="2.83203125" style="35" customWidth="1"/>
    <col min="5" max="5" width="40.6640625" style="36" customWidth="1"/>
    <col min="6" max="6" width="12.6640625" style="36" customWidth="1"/>
    <col min="7" max="8" width="11.6640625" style="36" customWidth="1"/>
    <col min="9" max="9" width="2.6640625" style="36" customWidth="1"/>
    <col min="10" max="29" width="11.6640625" style="36" customWidth="1"/>
    <col min="30" max="30" width="2.83203125" style="30" customWidth="1"/>
  </cols>
  <sheetData>
    <row r="1" spans="1:30" ht="23" customHeight="1">
      <c r="A1" s="23" t="str">
        <f ca="1" xml:space="preserve"> RIGHT(CELL("filename", A1), LEN(CELL("filename", A1)) - SEARCH("]", CELL("filename", A1)))</f>
        <v>{tmp}</v>
      </c>
      <c r="D1" s="26"/>
      <c r="E1" s="27"/>
      <c r="F1" s="28"/>
      <c r="G1" s="28"/>
      <c r="H1" s="28"/>
      <c r="I1" s="2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30" ht="15" customHeight="1">
      <c r="A2" s="31"/>
      <c r="B2" s="31"/>
      <c r="C2" s="32"/>
      <c r="D2" s="33"/>
      <c r="E2" s="31" t="str">
        <f>Time_hipotesis!E2</f>
        <v>Año Inicial</v>
      </c>
      <c r="F2" s="33"/>
      <c r="G2" s="31"/>
      <c r="H2" s="33"/>
      <c r="I2" s="31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>
        <f>Time_hipotesis!N2</f>
        <v>2020</v>
      </c>
      <c r="O2" s="31">
        <f>Time_hipotesis!O2</f>
        <v>2021</v>
      </c>
      <c r="P2" s="31" t="str">
        <f>Time_hipotesis!P2</f>
        <v/>
      </c>
      <c r="Q2" s="31" t="str">
        <f>Time_hipotesis!Q2</f>
        <v/>
      </c>
      <c r="R2" s="31" t="str">
        <f>Time_hipotesis!R2</f>
        <v/>
      </c>
      <c r="S2" s="31" t="str">
        <f>Time_hipotesis!S2</f>
        <v/>
      </c>
      <c r="T2" s="31" t="str">
        <f>Time_hipotesis!T2</f>
        <v/>
      </c>
      <c r="U2" s="31" t="str">
        <f>Time_hipotesis!U2</f>
        <v/>
      </c>
      <c r="V2" s="31" t="str">
        <f>Time_hipotesis!V2</f>
        <v/>
      </c>
      <c r="W2" s="31" t="str">
        <f>Time_hipotesis!W2</f>
        <v/>
      </c>
      <c r="X2" s="31" t="str">
        <f>Time_hipotesis!X2</f>
        <v/>
      </c>
      <c r="Y2" s="31" t="str">
        <f>Time_hipotesis!Y2</f>
        <v/>
      </c>
      <c r="Z2" s="31" t="str">
        <f>Time_hipotesis!Z2</f>
        <v/>
      </c>
      <c r="AA2" s="31" t="str">
        <f>Time_hipotesis!AA2</f>
        <v/>
      </c>
      <c r="AB2" s="31" t="str">
        <f>Time_hipotesis!AB2</f>
        <v/>
      </c>
      <c r="AC2" s="31" t="str">
        <f>Time_hipotesis!AC2</f>
        <v/>
      </c>
    </row>
    <row r="3" spans="1:30" ht="15" customHeight="1">
      <c r="E3" s="31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Proyección</v>
      </c>
      <c r="O3" s="37" t="str">
        <f>Time_hipotesis!O3</f>
        <v>Proyección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30" ht="15" customHeight="1">
      <c r="A4" s="29"/>
      <c r="B4" s="29"/>
      <c r="C4" s="29"/>
      <c r="D4" s="38"/>
      <c r="E4" s="31" t="str">
        <f>Time_hipotesis!E4</f>
        <v>Año Inicial</v>
      </c>
      <c r="F4" s="39"/>
      <c r="G4" s="29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>
        <f>Time_hipotesis!N4</f>
        <v>2020</v>
      </c>
      <c r="O4" s="41">
        <f>Time_hipotesis!O4</f>
        <v>2021</v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78"/>
    </row>
    <row r="5" spans="1:30" ht="15" customHeight="1">
      <c r="A5" s="40"/>
      <c r="B5" s="40"/>
      <c r="C5" s="42"/>
      <c r="D5" s="38"/>
      <c r="E5" s="31" t="str">
        <f>Time_hipotesis!E5</f>
        <v>Contador</v>
      </c>
      <c r="F5" s="43" t="s">
        <v>5</v>
      </c>
      <c r="G5" s="34" t="s">
        <v>6</v>
      </c>
      <c r="H5" s="43" t="s">
        <v>1</v>
      </c>
      <c r="I5" s="29"/>
      <c r="J5" s="29">
        <f>Time_hipotesis!J5</f>
        <v>1</v>
      </c>
      <c r="K5" s="29">
        <f>Time_hipotesis!K5</f>
        <v>2</v>
      </c>
      <c r="L5" s="29">
        <f>Time_hipotesis!L5</f>
        <v>3</v>
      </c>
      <c r="M5" s="29">
        <f>Time_hipotesis!M5</f>
        <v>4</v>
      </c>
      <c r="N5" s="29">
        <f>Time_hipotesis!N5</f>
        <v>5</v>
      </c>
      <c r="O5" s="29">
        <f>Time_hipotesis!O5</f>
        <v>6</v>
      </c>
      <c r="P5" s="29">
        <f>Time_hipotesis!P5</f>
        <v>7</v>
      </c>
      <c r="Q5" s="29">
        <f>Time_hipotesis!Q5</f>
        <v>8</v>
      </c>
      <c r="R5" s="29">
        <f>Time_hipotesis!R5</f>
        <v>9</v>
      </c>
      <c r="S5" s="29">
        <f>Time_hipotesis!S5</f>
        <v>10</v>
      </c>
      <c r="T5" s="29">
        <f>Time_hipotesis!T5</f>
        <v>11</v>
      </c>
      <c r="U5" s="29">
        <f>Time_hipotesis!U5</f>
        <v>12</v>
      </c>
      <c r="V5" s="29">
        <f>Time_hipotesis!V5</f>
        <v>13</v>
      </c>
      <c r="W5" s="29">
        <f>Time_hipotesis!W5</f>
        <v>14</v>
      </c>
      <c r="X5" s="29">
        <f>Time_hipotesis!X5</f>
        <v>15</v>
      </c>
      <c r="Y5" s="29">
        <f>Time_hipotesis!Y5</f>
        <v>16</v>
      </c>
      <c r="Z5" s="29">
        <f>Time_hipotesis!Z5</f>
        <v>17</v>
      </c>
      <c r="AA5" s="29">
        <f>Time_hipotesis!AA5</f>
        <v>18</v>
      </c>
      <c r="AB5" s="29">
        <f>Time_hipotesis!AB5</f>
        <v>19</v>
      </c>
      <c r="AC5" s="29">
        <f>Time_hipotesis!AC5</f>
        <v>20</v>
      </c>
    </row>
    <row r="6" spans="1:30" ht="15" customHeight="1">
      <c r="F6" s="34"/>
      <c r="G6" s="34"/>
      <c r="H6" s="34"/>
    </row>
    <row r="7" spans="1:30" ht="15" customHeight="1">
      <c r="A7" s="34" t="s">
        <v>7</v>
      </c>
    </row>
    <row r="9" spans="1:30" ht="15" customHeight="1">
      <c r="A9" s="44"/>
      <c r="B9" s="44"/>
      <c r="C9" s="45"/>
      <c r="D9" s="46"/>
      <c r="E9" s="47" t="s">
        <v>39</v>
      </c>
      <c r="F9" s="48">
        <v>0</v>
      </c>
      <c r="G9" s="49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136" t="s">
        <v>122</v>
      </c>
    </row>
    <row r="10" spans="1:30" ht="15" customHeight="1">
      <c r="A10" s="51"/>
      <c r="B10" s="51"/>
      <c r="C10" s="52"/>
      <c r="D10" s="53"/>
      <c r="E10" s="54" t="str">
        <f>Time_hipotesis!E28</f>
        <v>Periodo Proyección</v>
      </c>
      <c r="F10" s="54"/>
      <c r="G10" s="54" t="str">
        <f>Time_hipotesis!G28</f>
        <v>Flag</v>
      </c>
      <c r="H10" s="54">
        <f>Time_hipotesis!H28</f>
        <v>5</v>
      </c>
      <c r="I10" s="54">
        <v>0</v>
      </c>
      <c r="J10" s="54">
        <f>Time_hipotesis!J28</f>
        <v>0</v>
      </c>
      <c r="K10" s="54">
        <f>Time_hipotesis!K28</f>
        <v>1</v>
      </c>
      <c r="L10" s="54">
        <f>Time_hipotesis!L28</f>
        <v>1</v>
      </c>
      <c r="M10" s="54">
        <f>Time_hipotesis!M28</f>
        <v>1</v>
      </c>
      <c r="N10" s="54">
        <f>Time_hipotesis!N28</f>
        <v>1</v>
      </c>
      <c r="O10" s="54">
        <f>Time_hipotesis!O28</f>
        <v>1</v>
      </c>
      <c r="P10" s="54">
        <f>Time_hipotesis!P28</f>
        <v>0</v>
      </c>
      <c r="Q10" s="54">
        <f>Time_hipotesis!Q28</f>
        <v>0</v>
      </c>
      <c r="R10" s="54">
        <f>Time_hipotesis!R28</f>
        <v>0</v>
      </c>
      <c r="S10" s="54">
        <f>Time_hipotesis!S28</f>
        <v>0</v>
      </c>
      <c r="T10" s="54">
        <f>Time_hipotesis!T28</f>
        <v>0</v>
      </c>
      <c r="U10" s="54">
        <f>Time_hipotesis!U28</f>
        <v>0</v>
      </c>
      <c r="V10" s="54">
        <f>Time_hipotesis!V28</f>
        <v>0</v>
      </c>
      <c r="W10" s="54">
        <f>Time_hipotesis!W28</f>
        <v>0</v>
      </c>
      <c r="X10" s="54">
        <f>Time_hipotesis!X28</f>
        <v>0</v>
      </c>
      <c r="Y10" s="54">
        <f>Time_hipotesis!Y28</f>
        <v>0</v>
      </c>
      <c r="Z10" s="54">
        <f>Time_hipotesis!Z28</f>
        <v>0</v>
      </c>
      <c r="AA10" s="54">
        <f>Time_hipotesis!AA28</f>
        <v>0</v>
      </c>
      <c r="AB10" s="54">
        <f>Time_hipotesis!AB28</f>
        <v>0</v>
      </c>
      <c r="AC10" s="54">
        <f>Time_hipotesis!AC28</f>
        <v>0</v>
      </c>
      <c r="AD10" s="136" t="s">
        <v>122</v>
      </c>
    </row>
    <row r="11" spans="1:30" ht="15" customHeight="1">
      <c r="A11" s="55"/>
      <c r="B11" s="55"/>
      <c r="C11" s="56"/>
      <c r="D11" s="57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136" t="s">
        <v>122</v>
      </c>
    </row>
    <row r="12" spans="1:30" ht="15" customHeight="1">
      <c r="A12" s="55"/>
      <c r="B12" s="55"/>
      <c r="C12" s="56"/>
      <c r="D12" s="57"/>
      <c r="E12" s="59" t="s">
        <v>35</v>
      </c>
      <c r="F12" s="58"/>
      <c r="G12" s="29"/>
      <c r="H12" s="58"/>
      <c r="I12" s="58"/>
      <c r="J12" s="58">
        <f t="shared" ref="J12:AC12" si="0" xml:space="preserve"> I15</f>
        <v>0</v>
      </c>
      <c r="K12" s="58">
        <f t="shared" si="0"/>
        <v>0</v>
      </c>
      <c r="L12" s="58">
        <f t="shared" si="0"/>
        <v>0</v>
      </c>
      <c r="M12" s="58">
        <f t="shared" si="0"/>
        <v>0</v>
      </c>
      <c r="N12" s="58">
        <f t="shared" si="0"/>
        <v>0</v>
      </c>
      <c r="O12" s="58">
        <f t="shared" si="0"/>
        <v>0</v>
      </c>
      <c r="P12" s="58">
        <f t="shared" si="0"/>
        <v>0</v>
      </c>
      <c r="Q12" s="58">
        <f t="shared" si="0"/>
        <v>0</v>
      </c>
      <c r="R12" s="58">
        <f t="shared" si="0"/>
        <v>0</v>
      </c>
      <c r="S12" s="58">
        <f t="shared" si="0"/>
        <v>0</v>
      </c>
      <c r="T12" s="58">
        <f t="shared" si="0"/>
        <v>0</v>
      </c>
      <c r="U12" s="58">
        <f t="shared" si="0"/>
        <v>0</v>
      </c>
      <c r="V12" s="58">
        <f t="shared" si="0"/>
        <v>0</v>
      </c>
      <c r="W12" s="58">
        <f t="shared" si="0"/>
        <v>0</v>
      </c>
      <c r="X12" s="58">
        <f t="shared" si="0"/>
        <v>0</v>
      </c>
      <c r="Y12" s="58">
        <f t="shared" si="0"/>
        <v>0</v>
      </c>
      <c r="Z12" s="58">
        <f t="shared" si="0"/>
        <v>0</v>
      </c>
      <c r="AA12" s="58">
        <f t="shared" si="0"/>
        <v>0</v>
      </c>
      <c r="AB12" s="58">
        <f t="shared" si="0"/>
        <v>0</v>
      </c>
      <c r="AC12" s="58">
        <f t="shared" si="0"/>
        <v>0</v>
      </c>
      <c r="AD12" s="136" t="s">
        <v>122</v>
      </c>
    </row>
    <row r="13" spans="1:30" ht="15" customHeight="1">
      <c r="A13" s="60"/>
      <c r="B13" s="60"/>
      <c r="C13" s="61"/>
      <c r="D13" s="62" t="s">
        <v>33</v>
      </c>
      <c r="E13" s="59" t="s">
        <v>36</v>
      </c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136" t="s">
        <v>122</v>
      </c>
    </row>
    <row r="14" spans="1:30" ht="15" customHeight="1">
      <c r="A14" s="60"/>
      <c r="B14" s="60"/>
      <c r="C14" s="61"/>
      <c r="D14" s="62" t="s">
        <v>34</v>
      </c>
      <c r="E14" s="59" t="s">
        <v>37</v>
      </c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136" t="s">
        <v>122</v>
      </c>
    </row>
    <row r="15" spans="1:30" ht="15" customHeight="1">
      <c r="A15" s="63"/>
      <c r="B15" s="63"/>
      <c r="C15" s="64"/>
      <c r="D15" s="65"/>
      <c r="E15" s="66" t="s">
        <v>38</v>
      </c>
      <c r="F15" s="67"/>
      <c r="G15" s="68"/>
      <c r="H15" s="67"/>
      <c r="I15" s="69"/>
      <c r="J15" s="67">
        <f t="shared" ref="J15:AC15" si="1" xml:space="preserve"> IF( J10 = 1, $F9, J12 + J13 - J14)</f>
        <v>0</v>
      </c>
      <c r="K15" s="67">
        <f t="shared" si="1"/>
        <v>0</v>
      </c>
      <c r="L15" s="67">
        <f t="shared" si="1"/>
        <v>0</v>
      </c>
      <c r="M15" s="67">
        <f t="shared" si="1"/>
        <v>0</v>
      </c>
      <c r="N15" s="67">
        <f t="shared" si="1"/>
        <v>0</v>
      </c>
      <c r="O15" s="67">
        <f t="shared" si="1"/>
        <v>0</v>
      </c>
      <c r="P15" s="67">
        <f t="shared" si="1"/>
        <v>0</v>
      </c>
      <c r="Q15" s="67">
        <f t="shared" si="1"/>
        <v>0</v>
      </c>
      <c r="R15" s="67">
        <f t="shared" si="1"/>
        <v>0</v>
      </c>
      <c r="S15" s="67">
        <f t="shared" si="1"/>
        <v>0</v>
      </c>
      <c r="T15" s="67">
        <f t="shared" si="1"/>
        <v>0</v>
      </c>
      <c r="U15" s="67">
        <f t="shared" si="1"/>
        <v>0</v>
      </c>
      <c r="V15" s="67">
        <f t="shared" si="1"/>
        <v>0</v>
      </c>
      <c r="W15" s="67">
        <f t="shared" si="1"/>
        <v>0</v>
      </c>
      <c r="X15" s="67">
        <f t="shared" si="1"/>
        <v>0</v>
      </c>
      <c r="Y15" s="67">
        <f t="shared" si="1"/>
        <v>0</v>
      </c>
      <c r="Z15" s="67">
        <f t="shared" si="1"/>
        <v>0</v>
      </c>
      <c r="AA15" s="67">
        <f t="shared" si="1"/>
        <v>0</v>
      </c>
      <c r="AB15" s="67">
        <f t="shared" si="1"/>
        <v>0</v>
      </c>
      <c r="AC15" s="67">
        <f t="shared" si="1"/>
        <v>0</v>
      </c>
      <c r="AD15" s="136" t="s">
        <v>122</v>
      </c>
    </row>
    <row r="16" spans="1:30" ht="15" customHeight="1">
      <c r="A16" s="55"/>
      <c r="B16" s="40"/>
      <c r="C16" s="42"/>
      <c r="D16" s="57"/>
      <c r="E16" s="58"/>
      <c r="F16" s="58"/>
      <c r="G16" s="58"/>
      <c r="H16" s="58"/>
      <c r="I16" s="58"/>
      <c r="J16" s="58"/>
      <c r="K16" s="58"/>
      <c r="AD16" s="136" t="s">
        <v>122</v>
      </c>
    </row>
    <row r="17" spans="30:30" ht="15" customHeight="1">
      <c r="AD17" s="136" t="s">
        <v>122</v>
      </c>
    </row>
    <row r="18" spans="30:30" ht="15" customHeight="1">
      <c r="AD18" s="136" t="s">
        <v>122</v>
      </c>
    </row>
    <row r="19" spans="30:30" ht="15" customHeight="1">
      <c r="AD19" s="136" t="s">
        <v>122</v>
      </c>
    </row>
    <row r="20" spans="30:30" ht="15" customHeight="1">
      <c r="AD20" s="136" t="s">
        <v>122</v>
      </c>
    </row>
    <row r="21" spans="30:30" ht="15" customHeight="1">
      <c r="AD21" s="136" t="s">
        <v>122</v>
      </c>
    </row>
    <row r="22" spans="30:30" ht="15" customHeight="1">
      <c r="AD22" s="136" t="s">
        <v>122</v>
      </c>
    </row>
    <row r="23" spans="30:30" ht="15" customHeight="1">
      <c r="AD23" s="136" t="s">
        <v>122</v>
      </c>
    </row>
    <row r="24" spans="30:30" ht="15" customHeight="1">
      <c r="AD24" s="136" t="s">
        <v>122</v>
      </c>
    </row>
    <row r="25" spans="30:30" ht="15" customHeight="1">
      <c r="AD25" s="136" t="s">
        <v>122</v>
      </c>
    </row>
    <row r="26" spans="30:30" ht="15" customHeight="1">
      <c r="AD26" s="136" t="s">
        <v>122</v>
      </c>
    </row>
    <row r="27" spans="30:30" ht="15" customHeight="1">
      <c r="AD27" s="136" t="s">
        <v>122</v>
      </c>
    </row>
    <row r="28" spans="30:30" ht="15" customHeight="1">
      <c r="AD28" s="136" t="s">
        <v>122</v>
      </c>
    </row>
    <row r="29" spans="30:30" ht="15" customHeight="1">
      <c r="AD29" s="136" t="s">
        <v>122</v>
      </c>
    </row>
    <row r="30" spans="30:30" ht="15" customHeight="1">
      <c r="AD30" s="136" t="s">
        <v>122</v>
      </c>
    </row>
    <row r="31" spans="30:30" ht="15" customHeight="1">
      <c r="AD31" s="136" t="s">
        <v>122</v>
      </c>
    </row>
    <row r="32" spans="30:30" ht="15" customHeight="1">
      <c r="AD32" s="136" t="s">
        <v>122</v>
      </c>
    </row>
    <row r="33" spans="30:30" ht="15" customHeight="1">
      <c r="AD33" s="136" t="s">
        <v>122</v>
      </c>
    </row>
    <row r="34" spans="30:30" ht="15" customHeight="1">
      <c r="AD34" s="136" t="s">
        <v>122</v>
      </c>
    </row>
    <row r="35" spans="30:30" ht="15" customHeight="1">
      <c r="AD35" s="136" t="s">
        <v>122</v>
      </c>
    </row>
    <row r="36" spans="30:30" ht="15" customHeight="1">
      <c r="AD36" s="136" t="s">
        <v>122</v>
      </c>
    </row>
    <row r="37" spans="30:30" ht="15" customHeight="1">
      <c r="AD37" s="136" t="s">
        <v>122</v>
      </c>
    </row>
    <row r="38" spans="30:30" ht="15" customHeight="1">
      <c r="AD38" s="136" t="s">
        <v>122</v>
      </c>
    </row>
    <row r="39" spans="30:30" ht="15" customHeight="1">
      <c r="AD39" s="136" t="s">
        <v>122</v>
      </c>
    </row>
    <row r="40" spans="30:30" ht="15" customHeight="1">
      <c r="AD40" s="136" t="s">
        <v>122</v>
      </c>
    </row>
    <row r="41" spans="30:30" ht="15" customHeight="1">
      <c r="AD41" s="136" t="s">
        <v>122</v>
      </c>
    </row>
    <row r="42" spans="30:30" ht="15" customHeight="1">
      <c r="AD42" s="136" t="s">
        <v>122</v>
      </c>
    </row>
    <row r="43" spans="30:30" ht="15" customHeight="1">
      <c r="AD43" s="136" t="s">
        <v>122</v>
      </c>
    </row>
    <row r="44" spans="30:30" ht="15" customHeight="1">
      <c r="AD44" s="136" t="s">
        <v>122</v>
      </c>
    </row>
    <row r="45" spans="30:30" ht="15" customHeight="1">
      <c r="AD45" s="136" t="s">
        <v>122</v>
      </c>
    </row>
    <row r="46" spans="30:30" ht="15" customHeight="1">
      <c r="AD46" s="136" t="s">
        <v>122</v>
      </c>
    </row>
    <row r="47" spans="30:30" ht="15" customHeight="1">
      <c r="AD47" s="136" t="s">
        <v>122</v>
      </c>
    </row>
    <row r="48" spans="30:30" ht="15" customHeight="1">
      <c r="AD48" s="136" t="s">
        <v>122</v>
      </c>
    </row>
    <row r="49" spans="30:30" ht="15" customHeight="1">
      <c r="AD49" s="136" t="s">
        <v>122</v>
      </c>
    </row>
    <row r="50" spans="30:30" ht="15" customHeight="1">
      <c r="AD50" s="136" t="s">
        <v>122</v>
      </c>
    </row>
    <row r="51" spans="30:30" ht="15" customHeight="1">
      <c r="AD51" s="136" t="s">
        <v>122</v>
      </c>
    </row>
    <row r="52" spans="30:30" ht="15" customHeight="1">
      <c r="AD52" s="136" t="s">
        <v>122</v>
      </c>
    </row>
    <row r="53" spans="30:30" ht="15" customHeight="1">
      <c r="AD53" s="136" t="s">
        <v>122</v>
      </c>
    </row>
    <row r="54" spans="30:30" ht="15" customHeight="1">
      <c r="AD54" s="136" t="s">
        <v>122</v>
      </c>
    </row>
    <row r="55" spans="30:30" ht="15" customHeight="1">
      <c r="AD55" s="136" t="s">
        <v>122</v>
      </c>
    </row>
    <row r="56" spans="30:30" ht="15" customHeight="1">
      <c r="AD56" s="136" t="s">
        <v>122</v>
      </c>
    </row>
    <row r="57" spans="30:30" ht="15" customHeight="1">
      <c r="AD57" s="136" t="s">
        <v>122</v>
      </c>
    </row>
    <row r="58" spans="30:30" ht="15" customHeight="1">
      <c r="AD58" s="136" t="s">
        <v>122</v>
      </c>
    </row>
    <row r="59" spans="30:30" ht="15" customHeight="1">
      <c r="AD59" s="136" t="s">
        <v>122</v>
      </c>
    </row>
    <row r="60" spans="30:30" ht="15" customHeight="1">
      <c r="AD60" s="136" t="s">
        <v>122</v>
      </c>
    </row>
    <row r="61" spans="30:30" ht="15" customHeight="1">
      <c r="AD61" s="136" t="s">
        <v>122</v>
      </c>
    </row>
    <row r="62" spans="30:30" ht="15" customHeight="1">
      <c r="AD62" s="136" t="s">
        <v>122</v>
      </c>
    </row>
    <row r="63" spans="30:30" ht="15" customHeight="1">
      <c r="AD63" s="136" t="s">
        <v>122</v>
      </c>
    </row>
    <row r="64" spans="30:30" ht="15" customHeight="1">
      <c r="AD64" s="136" t="s">
        <v>122</v>
      </c>
    </row>
    <row r="65" spans="30:30" ht="15" customHeight="1">
      <c r="AD65" s="136" t="s">
        <v>122</v>
      </c>
    </row>
    <row r="66" spans="30:30" ht="15" customHeight="1">
      <c r="AD66" s="136" t="s">
        <v>122</v>
      </c>
    </row>
    <row r="67" spans="30:30" ht="15" customHeight="1">
      <c r="AD67" s="136" t="s">
        <v>122</v>
      </c>
    </row>
    <row r="68" spans="30:30" ht="15" customHeight="1">
      <c r="AD68" s="136" t="s">
        <v>122</v>
      </c>
    </row>
    <row r="69" spans="30:30" ht="15" customHeight="1">
      <c r="AD69" s="136" t="s">
        <v>122</v>
      </c>
    </row>
    <row r="70" spans="30:30" ht="15" customHeight="1">
      <c r="AD70" s="136" t="s">
        <v>122</v>
      </c>
    </row>
    <row r="71" spans="30:30" ht="15" customHeight="1">
      <c r="AD71" s="136" t="s">
        <v>122</v>
      </c>
    </row>
    <row r="72" spans="30:30" ht="15" customHeight="1">
      <c r="AD72" s="136" t="s">
        <v>122</v>
      </c>
    </row>
    <row r="73" spans="30:30" ht="15" customHeight="1">
      <c r="AD73" s="136" t="s">
        <v>122</v>
      </c>
    </row>
    <row r="74" spans="30:30" ht="15" customHeight="1">
      <c r="AD74" s="136" t="s">
        <v>122</v>
      </c>
    </row>
    <row r="75" spans="30:30" ht="15" customHeight="1">
      <c r="AD75" s="136" t="s">
        <v>122</v>
      </c>
    </row>
    <row r="76" spans="30:30" ht="15" customHeight="1">
      <c r="AD76" s="136" t="s">
        <v>122</v>
      </c>
    </row>
    <row r="77" spans="30:30" ht="15" customHeight="1">
      <c r="AD77" s="136" t="s">
        <v>122</v>
      </c>
    </row>
    <row r="78" spans="30:30" ht="15" customHeight="1">
      <c r="AD78" s="136" t="s">
        <v>122</v>
      </c>
    </row>
    <row r="79" spans="30:30" ht="15" customHeight="1">
      <c r="AD79" s="136" t="s">
        <v>122</v>
      </c>
    </row>
    <row r="80" spans="30:30" ht="15" customHeight="1">
      <c r="AD80" s="136" t="s">
        <v>122</v>
      </c>
    </row>
    <row r="81" spans="30:30" ht="15" customHeight="1">
      <c r="AD81" s="136" t="s">
        <v>122</v>
      </c>
    </row>
    <row r="82" spans="30:30" ht="15" customHeight="1">
      <c r="AD82" s="136" t="s">
        <v>122</v>
      </c>
    </row>
    <row r="83" spans="30:30" ht="15" customHeight="1">
      <c r="AD83" s="136" t="s">
        <v>122</v>
      </c>
    </row>
    <row r="84" spans="30:30" ht="15" customHeight="1">
      <c r="AD84" s="136" t="s">
        <v>122</v>
      </c>
    </row>
    <row r="85" spans="30:30" ht="15" customHeight="1">
      <c r="AD85" s="136" t="s">
        <v>122</v>
      </c>
    </row>
    <row r="86" spans="30:30" ht="15" customHeight="1">
      <c r="AD86" s="136" t="s">
        <v>122</v>
      </c>
    </row>
    <row r="87" spans="30:30" ht="15" customHeight="1">
      <c r="AD87" s="136" t="s">
        <v>122</v>
      </c>
    </row>
    <row r="88" spans="30:30" ht="15" customHeight="1">
      <c r="AD88" s="136" t="s">
        <v>122</v>
      </c>
    </row>
    <row r="89" spans="30:30" ht="15" customHeight="1">
      <c r="AD89" s="136" t="s">
        <v>122</v>
      </c>
    </row>
    <row r="90" spans="30:30" ht="15" customHeight="1">
      <c r="AD90" s="136" t="s">
        <v>122</v>
      </c>
    </row>
    <row r="91" spans="30:30" ht="15" customHeight="1">
      <c r="AD91" s="136" t="s">
        <v>122</v>
      </c>
    </row>
    <row r="92" spans="30:30" ht="15" customHeight="1">
      <c r="AD92" s="136" t="s">
        <v>122</v>
      </c>
    </row>
    <row r="93" spans="30:30" ht="15" customHeight="1">
      <c r="AD93" s="136" t="s">
        <v>122</v>
      </c>
    </row>
    <row r="94" spans="30:30" ht="15" customHeight="1">
      <c r="AD94" s="136" t="s">
        <v>122</v>
      </c>
    </row>
    <row r="95" spans="30:30" ht="15" customHeight="1">
      <c r="AD95" s="136" t="s">
        <v>122</v>
      </c>
    </row>
    <row r="96" spans="30:30" ht="15" customHeight="1">
      <c r="AD96" s="136" t="s">
        <v>122</v>
      </c>
    </row>
    <row r="97" spans="30:30" ht="15" customHeight="1">
      <c r="AD97" s="136" t="s">
        <v>122</v>
      </c>
    </row>
    <row r="98" spans="30:30" ht="15" customHeight="1">
      <c r="AD98" s="136" t="s">
        <v>122</v>
      </c>
    </row>
    <row r="99" spans="30:30" ht="15" customHeight="1">
      <c r="AD99" s="136" t="s">
        <v>122</v>
      </c>
    </row>
    <row r="100" spans="30:30" ht="15" customHeight="1">
      <c r="AD100" s="136" t="s">
        <v>122</v>
      </c>
    </row>
    <row r="101" spans="30:30" ht="15" customHeight="1">
      <c r="AD101" s="136" t="s">
        <v>122</v>
      </c>
    </row>
    <row r="102" spans="30:30" ht="15" customHeight="1">
      <c r="AD102" s="136" t="s">
        <v>122</v>
      </c>
    </row>
    <row r="103" spans="30:30" ht="15" customHeight="1">
      <c r="AD103" s="136" t="s">
        <v>122</v>
      </c>
    </row>
    <row r="104" spans="30:30" ht="15" customHeight="1">
      <c r="AD104" s="136" t="s">
        <v>122</v>
      </c>
    </row>
    <row r="105" spans="30:30" ht="15" customHeight="1">
      <c r="AD105" s="136" t="s">
        <v>122</v>
      </c>
    </row>
    <row r="106" spans="30:30" ht="15" customHeight="1">
      <c r="AD106" s="136" t="s">
        <v>122</v>
      </c>
    </row>
    <row r="107" spans="30:30" ht="15" customHeight="1">
      <c r="AD107" s="136" t="s">
        <v>122</v>
      </c>
    </row>
    <row r="108" spans="30:30" ht="15" customHeight="1">
      <c r="AD108" s="136" t="s">
        <v>122</v>
      </c>
    </row>
    <row r="109" spans="30:30" ht="15" customHeight="1">
      <c r="AD109" s="136" t="s">
        <v>122</v>
      </c>
    </row>
    <row r="110" spans="30:30" ht="15" customHeight="1">
      <c r="AD110" s="136" t="s">
        <v>122</v>
      </c>
    </row>
    <row r="111" spans="30:30" ht="15" customHeight="1">
      <c r="AD111" s="136" t="s">
        <v>122</v>
      </c>
    </row>
    <row r="112" spans="30:30" ht="15" customHeight="1">
      <c r="AD112" s="136" t="s">
        <v>122</v>
      </c>
    </row>
    <row r="113" spans="30:30" ht="15" customHeight="1">
      <c r="AD113" s="136" t="s">
        <v>122</v>
      </c>
    </row>
    <row r="114" spans="30:30" ht="15" customHeight="1">
      <c r="AD114" s="136" t="s">
        <v>122</v>
      </c>
    </row>
    <row r="115" spans="30:30" ht="15" customHeight="1">
      <c r="AD115" s="136" t="s">
        <v>122</v>
      </c>
    </row>
    <row r="116" spans="30:30" ht="15" customHeight="1">
      <c r="AD116" s="136" t="s">
        <v>122</v>
      </c>
    </row>
    <row r="117" spans="30:30" ht="15" customHeight="1">
      <c r="AD117" s="136" t="s">
        <v>122</v>
      </c>
    </row>
    <row r="118" spans="30:30" ht="15" customHeight="1">
      <c r="AD118" s="136" t="s">
        <v>122</v>
      </c>
    </row>
    <row r="119" spans="30:30" ht="15" customHeight="1">
      <c r="AD119" s="136" t="s">
        <v>122</v>
      </c>
    </row>
    <row r="120" spans="30:30" ht="15" customHeight="1">
      <c r="AD120" s="136" t="s">
        <v>122</v>
      </c>
    </row>
    <row r="121" spans="30:30" ht="15" customHeight="1">
      <c r="AD121" s="136" t="s">
        <v>122</v>
      </c>
    </row>
    <row r="122" spans="30:30" ht="15" customHeight="1">
      <c r="AD122" s="136" t="s">
        <v>122</v>
      </c>
    </row>
    <row r="123" spans="30:30" ht="15" customHeight="1">
      <c r="AD123" s="136" t="s">
        <v>122</v>
      </c>
    </row>
    <row r="124" spans="30:30" ht="15" customHeight="1">
      <c r="AD124" s="136" t="s">
        <v>122</v>
      </c>
    </row>
    <row r="125" spans="30:30" ht="15" customHeight="1">
      <c r="AD125" s="136" t="s">
        <v>122</v>
      </c>
    </row>
    <row r="126" spans="30:30" ht="15" customHeight="1">
      <c r="AD126" s="136" t="s">
        <v>122</v>
      </c>
    </row>
    <row r="127" spans="30:30" ht="15" customHeight="1">
      <c r="AD127" s="136" t="s">
        <v>122</v>
      </c>
    </row>
    <row r="128" spans="30:30" ht="15" customHeight="1">
      <c r="AD128" s="136" t="s">
        <v>122</v>
      </c>
    </row>
    <row r="129" spans="30:30" ht="15" customHeight="1">
      <c r="AD129" s="136" t="s">
        <v>122</v>
      </c>
    </row>
    <row r="130" spans="30:30" ht="15" customHeight="1">
      <c r="AD130" s="136" t="s">
        <v>122</v>
      </c>
    </row>
    <row r="131" spans="30:30" ht="15" customHeight="1">
      <c r="AD131" s="136" t="s">
        <v>122</v>
      </c>
    </row>
    <row r="132" spans="30:30" ht="15" customHeight="1">
      <c r="AD132" s="136" t="s">
        <v>122</v>
      </c>
    </row>
    <row r="133" spans="30:30" ht="15" customHeight="1">
      <c r="AD133" s="136" t="s">
        <v>122</v>
      </c>
    </row>
    <row r="134" spans="30:30" ht="15" customHeight="1">
      <c r="AD134" s="136" t="s">
        <v>122</v>
      </c>
    </row>
    <row r="135" spans="30:30" ht="15" customHeight="1">
      <c r="AD135" s="136" t="s">
        <v>122</v>
      </c>
    </row>
    <row r="136" spans="30:30" ht="15" customHeight="1">
      <c r="AD136" s="136" t="s">
        <v>122</v>
      </c>
    </row>
    <row r="137" spans="30:30" ht="15" customHeight="1">
      <c r="AD137" s="136" t="s">
        <v>122</v>
      </c>
    </row>
    <row r="138" spans="30:30" ht="15" customHeight="1">
      <c r="AD138" s="136" t="s">
        <v>122</v>
      </c>
    </row>
    <row r="139" spans="30:30" ht="15" customHeight="1">
      <c r="AD139" s="136" t="s">
        <v>122</v>
      </c>
    </row>
    <row r="140" spans="30:30" ht="15" customHeight="1">
      <c r="AD140" s="136" t="s">
        <v>122</v>
      </c>
    </row>
    <row r="141" spans="30:30" ht="15" customHeight="1">
      <c r="AD141" s="136" t="s">
        <v>122</v>
      </c>
    </row>
    <row r="142" spans="30:30" ht="15" customHeight="1">
      <c r="AD142" s="136" t="s">
        <v>122</v>
      </c>
    </row>
    <row r="143" spans="30:30" ht="15" customHeight="1">
      <c r="AD143" s="136" t="s">
        <v>122</v>
      </c>
    </row>
    <row r="144" spans="30:30" ht="15" customHeight="1">
      <c r="AD144" s="136" t="s">
        <v>122</v>
      </c>
    </row>
    <row r="145" spans="30:30" ht="15" customHeight="1">
      <c r="AD145" s="136" t="s">
        <v>122</v>
      </c>
    </row>
    <row r="146" spans="30:30" ht="15" customHeight="1">
      <c r="AD146" s="136" t="s">
        <v>122</v>
      </c>
    </row>
    <row r="147" spans="30:30" ht="15" customHeight="1">
      <c r="AD147" s="136" t="s">
        <v>122</v>
      </c>
    </row>
    <row r="148" spans="30:30" ht="15" customHeight="1">
      <c r="AD148" s="136" t="s">
        <v>122</v>
      </c>
    </row>
    <row r="149" spans="30:30" ht="15" customHeight="1">
      <c r="AD149" s="136" t="s">
        <v>122</v>
      </c>
    </row>
    <row r="150" spans="30:30" ht="15" customHeight="1">
      <c r="AD150" s="136" t="s">
        <v>122</v>
      </c>
    </row>
    <row r="151" spans="30:30" ht="15" customHeight="1">
      <c r="AD151" s="136" t="s">
        <v>122</v>
      </c>
    </row>
    <row r="152" spans="30:30" ht="15" customHeight="1">
      <c r="AD152" s="136" t="s">
        <v>122</v>
      </c>
    </row>
    <row r="153" spans="30:30" ht="15" customHeight="1">
      <c r="AD153" s="136" t="s">
        <v>122</v>
      </c>
    </row>
    <row r="154" spans="30:30" ht="15" customHeight="1">
      <c r="AD154" s="136" t="s">
        <v>122</v>
      </c>
    </row>
    <row r="155" spans="30:30" ht="15" customHeight="1">
      <c r="AD155" s="136" t="s">
        <v>122</v>
      </c>
    </row>
    <row r="156" spans="30:30" ht="15" customHeight="1">
      <c r="AD156" s="136" t="s">
        <v>122</v>
      </c>
    </row>
    <row r="157" spans="30:30" ht="15" customHeight="1">
      <c r="AD157" s="136" t="s">
        <v>122</v>
      </c>
    </row>
    <row r="158" spans="30:30" ht="15" customHeight="1">
      <c r="AD158" s="136" t="s">
        <v>122</v>
      </c>
    </row>
    <row r="159" spans="30:30" ht="15" customHeight="1">
      <c r="AD159" s="136" t="s">
        <v>122</v>
      </c>
    </row>
    <row r="160" spans="30:30" ht="15" customHeight="1">
      <c r="AD160" s="136" t="s">
        <v>122</v>
      </c>
    </row>
    <row r="161" spans="30:30" ht="15" customHeight="1">
      <c r="AD161" s="136" t="s">
        <v>122</v>
      </c>
    </row>
    <row r="162" spans="30:30" ht="15" customHeight="1">
      <c r="AD162" s="136" t="s">
        <v>122</v>
      </c>
    </row>
    <row r="163" spans="30:30" ht="15" customHeight="1">
      <c r="AD163" s="136" t="s">
        <v>122</v>
      </c>
    </row>
    <row r="164" spans="30:30" ht="15" customHeight="1">
      <c r="AD164" s="136" t="s">
        <v>122</v>
      </c>
    </row>
    <row r="165" spans="30:30" ht="15" customHeight="1">
      <c r="AD165" s="136" t="s">
        <v>122</v>
      </c>
    </row>
    <row r="166" spans="30:30" ht="15" customHeight="1">
      <c r="AD166" s="136" t="s">
        <v>122</v>
      </c>
    </row>
    <row r="167" spans="30:30" ht="15" customHeight="1">
      <c r="AD167" s="136" t="s">
        <v>122</v>
      </c>
    </row>
    <row r="168" spans="30:30" ht="15" customHeight="1">
      <c r="AD168" s="136" t="s">
        <v>122</v>
      </c>
    </row>
    <row r="169" spans="30:30" ht="15" customHeight="1">
      <c r="AD169" s="136" t="s">
        <v>122</v>
      </c>
    </row>
    <row r="170" spans="30:30" ht="15" customHeight="1">
      <c r="AD170" s="136" t="s">
        <v>122</v>
      </c>
    </row>
    <row r="171" spans="30:30" ht="15" customHeight="1">
      <c r="AD171" s="136" t="s">
        <v>122</v>
      </c>
    </row>
    <row r="172" spans="30:30" ht="15" customHeight="1">
      <c r="AD172" s="136" t="s">
        <v>122</v>
      </c>
    </row>
    <row r="173" spans="30:30" ht="15" customHeight="1">
      <c r="AD173" s="136" t="s">
        <v>122</v>
      </c>
    </row>
    <row r="174" spans="30:30" ht="15" customHeight="1">
      <c r="AD174" s="136" t="s">
        <v>122</v>
      </c>
    </row>
    <row r="175" spans="30:30" ht="15" customHeight="1">
      <c r="AD175" s="136" t="s">
        <v>122</v>
      </c>
    </row>
    <row r="176" spans="30:30" ht="15" customHeight="1">
      <c r="AD176" s="136" t="s">
        <v>122</v>
      </c>
    </row>
    <row r="177" spans="30:30" ht="15" customHeight="1">
      <c r="AD177" s="136" t="s">
        <v>122</v>
      </c>
    </row>
    <row r="178" spans="30:30" ht="15" customHeight="1">
      <c r="AD178" s="136" t="s">
        <v>122</v>
      </c>
    </row>
    <row r="179" spans="30:30" ht="15" customHeight="1">
      <c r="AD179" s="136" t="s">
        <v>122</v>
      </c>
    </row>
    <row r="180" spans="30:30" ht="15" customHeight="1">
      <c r="AD180" s="136" t="s">
        <v>122</v>
      </c>
    </row>
    <row r="181" spans="30:30" ht="15" customHeight="1">
      <c r="AD181" s="136" t="s">
        <v>122</v>
      </c>
    </row>
    <row r="182" spans="30:30" ht="15" customHeight="1">
      <c r="AD182" s="136" t="s">
        <v>122</v>
      </c>
    </row>
    <row r="183" spans="30:30" ht="15" customHeight="1">
      <c r="AD183" s="136" t="s">
        <v>122</v>
      </c>
    </row>
    <row r="184" spans="30:30" ht="15" customHeight="1">
      <c r="AD184" s="136" t="s">
        <v>122</v>
      </c>
    </row>
    <row r="185" spans="30:30" ht="15" customHeight="1">
      <c r="AD185" s="136" t="s">
        <v>122</v>
      </c>
    </row>
    <row r="186" spans="30:30" ht="15" customHeight="1">
      <c r="AD186" s="136" t="s">
        <v>122</v>
      </c>
    </row>
    <row r="187" spans="30:30" ht="15" customHeight="1">
      <c r="AD187" s="136" t="s">
        <v>122</v>
      </c>
    </row>
    <row r="188" spans="30:30" ht="15" customHeight="1">
      <c r="AD188" s="136" t="s">
        <v>122</v>
      </c>
    </row>
    <row r="189" spans="30:30" ht="15" customHeight="1">
      <c r="AD189" s="136" t="s">
        <v>122</v>
      </c>
    </row>
    <row r="190" spans="30:30" ht="15" customHeight="1">
      <c r="AD190" s="136" t="s">
        <v>122</v>
      </c>
    </row>
    <row r="191" spans="30:30" ht="15" customHeight="1">
      <c r="AD191" s="136" t="s">
        <v>122</v>
      </c>
    </row>
    <row r="192" spans="30:30" ht="15" customHeight="1">
      <c r="AD192" s="136" t="s">
        <v>122</v>
      </c>
    </row>
    <row r="193" spans="30:30" ht="15" customHeight="1">
      <c r="AD193" s="136" t="s">
        <v>122</v>
      </c>
    </row>
    <row r="194" spans="30:30" ht="15" customHeight="1">
      <c r="AD194" s="136" t="s">
        <v>122</v>
      </c>
    </row>
    <row r="195" spans="30:30" ht="15" customHeight="1">
      <c r="AD195" s="136" t="s">
        <v>122</v>
      </c>
    </row>
    <row r="196" spans="30:30" ht="15" customHeight="1">
      <c r="AD196" s="136" t="s">
        <v>122</v>
      </c>
    </row>
    <row r="197" spans="30:30" ht="15" customHeight="1">
      <c r="AD197" s="136" t="s">
        <v>122</v>
      </c>
    </row>
    <row r="198" spans="30:30" ht="15" customHeight="1">
      <c r="AD198" s="136" t="s">
        <v>122</v>
      </c>
    </row>
    <row r="199" spans="30:30" ht="15" customHeight="1">
      <c r="AD199" s="136" t="s">
        <v>122</v>
      </c>
    </row>
    <row r="200" spans="30:30" ht="15" customHeight="1">
      <c r="AD200" s="136" t="s">
        <v>122</v>
      </c>
    </row>
    <row r="201" spans="30:30" ht="15" customHeight="1">
      <c r="AD201" s="136" t="s">
        <v>122</v>
      </c>
    </row>
    <row r="202" spans="30:30" ht="15" customHeight="1">
      <c r="AD202" s="136" t="s">
        <v>122</v>
      </c>
    </row>
  </sheetData>
  <conditionalFormatting sqref="J3:N3">
    <cfRule type="beginsWith" dxfId="5" priority="5" operator="beginsWith" text="P">
      <formula>LEFT(J3,LEN("P"))="P"</formula>
    </cfRule>
    <cfRule type="beginsWith" dxfId="4" priority="6" operator="beginsWith" text="H">
      <formula>LEFT(J3,LEN("H"))="H"</formula>
    </cfRule>
  </conditionalFormatting>
  <conditionalFormatting sqref="O3:AC3">
    <cfRule type="beginsWith" dxfId="3" priority="3" operator="beginsWith" text="P">
      <formula>LEFT(O3,LEN("P"))="P"</formula>
    </cfRule>
    <cfRule type="beginsWith" dxfId="2" priority="4" operator="beginsWith" text="H">
      <formula>LEFT(O3,LEN("H"))="H"</formula>
    </cfRule>
  </conditionalFormatting>
  <conditionalFormatting sqref="AD3">
    <cfRule type="beginsWith" dxfId="1" priority="1" operator="beginsWith" text="P">
      <formula>LEFT(AD3,LEN("P"))="P"</formula>
    </cfRule>
    <cfRule type="beginsWith" dxfId="0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Input</vt:lpstr>
      <vt:lpstr>Time_hipotesis</vt:lpstr>
      <vt:lpstr>Datos</vt:lpstr>
      <vt:lpstr>Workings</vt:lpstr>
      <vt:lpstr>Drivers</vt:lpstr>
      <vt:lpstr>EstFinan</vt:lpstr>
      <vt:lpstr>DCF</vt:lpstr>
      <vt:lpstr>Ratios</vt:lpstr>
      <vt:lpstr>{tmp}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</dc:creator>
  <cp:lastModifiedBy>Ricardo</cp:lastModifiedBy>
  <dcterms:created xsi:type="dcterms:W3CDTF">2017-02-24T23:21:09Z</dcterms:created>
  <dcterms:modified xsi:type="dcterms:W3CDTF">2017-03-14T23:00:23Z</dcterms:modified>
</cp:coreProperties>
</file>