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autoCompressPictures="0"/>
  <bookViews>
    <workbookView xWindow="6420" yWindow="940" windowWidth="21840" windowHeight="13740" tabRatio="825" activeTab="9"/>
  </bookViews>
  <sheets>
    <sheet name="Exhibit 1" sheetId="9" r:id="rId1"/>
    <sheet name="Exhibit 2" sheetId="11" r:id="rId2"/>
    <sheet name="Exhibit 3" sheetId="20" r:id="rId3"/>
    <sheet name="Exhibit 4" sheetId="19" r:id="rId4"/>
    <sheet name="Exhibit 5" sheetId="10" r:id="rId5"/>
    <sheet name="Exhibit 6" sheetId="14" r:id="rId6"/>
    <sheet name="Exhibit 7" sheetId="6" r:id="rId7"/>
    <sheet name="Exhibit 8" sheetId="22" r:id="rId8"/>
    <sheet name="Exhibit 9" sheetId="7" r:id="rId9"/>
    <sheet name="Exhibit 9 (Cont)" sheetId="24" r:id="rId10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22" l="1"/>
  <c r="C17" i="22"/>
  <c r="C16" i="22"/>
  <c r="C15" i="22"/>
  <c r="C14" i="22"/>
  <c r="C13" i="22"/>
  <c r="C12" i="22"/>
  <c r="C11" i="22"/>
  <c r="C10" i="22"/>
  <c r="C9" i="22"/>
  <c r="C8" i="22"/>
  <c r="B18" i="22"/>
  <c r="C18" i="22"/>
  <c r="D14" i="14"/>
  <c r="C14" i="14"/>
  <c r="D13" i="14"/>
  <c r="D15" i="14"/>
  <c r="C13" i="14"/>
  <c r="C15" i="14"/>
  <c r="D10" i="14"/>
  <c r="C10" i="14"/>
  <c r="B10" i="14"/>
  <c r="D7" i="14"/>
  <c r="D8" i="14"/>
  <c r="C7" i="14"/>
  <c r="C17" i="14"/>
  <c r="C8" i="14"/>
  <c r="B7" i="14"/>
  <c r="B8" i="14"/>
  <c r="C23" i="6"/>
  <c r="C22" i="6"/>
  <c r="C19" i="6"/>
  <c r="C18" i="6"/>
  <c r="C17" i="6"/>
  <c r="C20" i="6"/>
  <c r="C16" i="6"/>
  <c r="D16" i="6"/>
  <c r="J14" i="6"/>
  <c r="K14" i="6"/>
  <c r="L14" i="6"/>
  <c r="M14" i="6"/>
  <c r="E14" i="6"/>
  <c r="F14" i="6"/>
  <c r="E13" i="6"/>
  <c r="F13" i="6"/>
  <c r="G13" i="6"/>
  <c r="H13" i="6"/>
  <c r="I13" i="6"/>
  <c r="J13" i="6"/>
  <c r="K13" i="6"/>
  <c r="J12" i="6"/>
  <c r="K10" i="6"/>
  <c r="L10" i="6"/>
  <c r="M10" i="6"/>
  <c r="G10" i="6"/>
  <c r="H10" i="6"/>
  <c r="I10" i="6"/>
  <c r="E10" i="6"/>
  <c r="I9" i="6"/>
  <c r="J9" i="6"/>
  <c r="K9" i="6"/>
  <c r="L9" i="6"/>
  <c r="M9" i="6"/>
  <c r="G9" i="6"/>
  <c r="G8" i="6"/>
  <c r="H8" i="6"/>
  <c r="I8" i="6"/>
  <c r="J8" i="6"/>
  <c r="K8" i="6"/>
  <c r="L8" i="6"/>
  <c r="M8" i="6"/>
  <c r="E8" i="6"/>
  <c r="E7" i="11"/>
  <c r="D7" i="11"/>
  <c r="C9" i="6"/>
  <c r="D9" i="6"/>
  <c r="C8" i="6"/>
  <c r="D23" i="6"/>
  <c r="D17" i="6"/>
  <c r="D19" i="6"/>
  <c r="E16" i="6"/>
  <c r="D22" i="6"/>
  <c r="C10" i="6"/>
  <c r="C14" i="6"/>
  <c r="C7" i="6"/>
  <c r="C18" i="14"/>
  <c r="B11" i="14"/>
  <c r="D11" i="14"/>
  <c r="C11" i="14"/>
  <c r="E17" i="6"/>
  <c r="E23" i="6"/>
  <c r="F16" i="6"/>
  <c r="D17" i="14"/>
  <c r="D18" i="14"/>
  <c r="F22" i="6"/>
  <c r="F17" i="6"/>
  <c r="E22" i="6"/>
  <c r="E19" i="6"/>
  <c r="F19" i="6"/>
  <c r="F18" i="6"/>
  <c r="F20" i="6"/>
  <c r="F23" i="6"/>
  <c r="G16" i="6"/>
  <c r="E9" i="6"/>
  <c r="E18" i="6"/>
  <c r="D18" i="6"/>
  <c r="D20" i="6"/>
  <c r="G22" i="6"/>
  <c r="G23" i="6"/>
  <c r="G19" i="6"/>
  <c r="G18" i="6"/>
  <c r="H16" i="6"/>
  <c r="G17" i="6"/>
  <c r="G20" i="6"/>
  <c r="E20" i="6"/>
  <c r="I16" i="6"/>
  <c r="H22" i="6"/>
  <c r="H19" i="6"/>
  <c r="H18" i="6"/>
  <c r="H23" i="6"/>
  <c r="H17" i="6"/>
  <c r="I17" i="6"/>
  <c r="J16" i="6"/>
  <c r="I18" i="6"/>
  <c r="I19" i="6"/>
  <c r="I22" i="6"/>
  <c r="I23" i="6"/>
  <c r="H20" i="6"/>
  <c r="J19" i="6"/>
  <c r="J18" i="6"/>
  <c r="K16" i="6"/>
  <c r="J17" i="6"/>
  <c r="J22" i="6"/>
  <c r="J23" i="6"/>
  <c r="I20" i="6"/>
  <c r="J20" i="6"/>
  <c r="K17" i="6"/>
  <c r="K22" i="6"/>
  <c r="K18" i="6"/>
  <c r="K23" i="6"/>
  <c r="L16" i="6"/>
  <c r="K19" i="6"/>
  <c r="L22" i="6"/>
  <c r="L18" i="6"/>
  <c r="M16" i="6"/>
  <c r="L19" i="6"/>
  <c r="L23" i="6"/>
  <c r="L17" i="6"/>
  <c r="L20" i="6"/>
  <c r="K20" i="6"/>
  <c r="M18" i="6"/>
  <c r="M17" i="6"/>
  <c r="M19" i="6"/>
  <c r="M20" i="6"/>
  <c r="M22" i="6"/>
  <c r="M23" i="6"/>
</calcChain>
</file>

<file path=xl/sharedStrings.xml><?xml version="1.0" encoding="utf-8"?>
<sst xmlns="http://schemas.openxmlformats.org/spreadsheetml/2006/main" count="462" uniqueCount="258">
  <si>
    <t>Revenue</t>
  </si>
  <si>
    <t>Internet</t>
  </si>
  <si>
    <t>WebMD Health Corp.</t>
  </si>
  <si>
    <t>Software</t>
  </si>
  <si>
    <t>  </t>
  </si>
  <si>
    <t>Gross profit</t>
  </si>
  <si>
    <t>Operating expenses:</t>
  </si>
  <si>
    <t>Sales and marketing</t>
  </si>
  <si>
    <t>Research and development</t>
  </si>
  <si>
    <t>Acquired in-process research and development</t>
  </si>
  <si>
    <t>General and administrative</t>
  </si>
  <si>
    <t>Lease abandonment</t>
  </si>
  <si>
    <t>Transaction-related expenses</t>
  </si>
  <si>
    <t>Total operating expenses</t>
  </si>
  <si>
    <t>Other income and expense:</t>
  </si>
  <si>
    <t>Interest income</t>
  </si>
  <si>
    <t>Interest expense</t>
  </si>
  <si>
    <t>Income tax expense (benefit)</t>
  </si>
  <si>
    <t>Preferred stock accretion</t>
  </si>
  <si>
    <t>Cost of revenue</t>
  </si>
  <si>
    <t>Interest and other income (expense), net</t>
  </si>
  <si>
    <t>Level 1</t>
  </si>
  <si>
    <t>Level 2</t>
  </si>
  <si>
    <t>Level 3</t>
  </si>
  <si>
    <t>Version 2</t>
  </si>
  <si>
    <t>Version 3</t>
  </si>
  <si>
    <t>Arabic</t>
  </si>
  <si>
    <t>•</t>
  </si>
  <si>
    <t>Chinese (Mandarin)</t>
  </si>
  <si>
    <t>Danish</t>
  </si>
  <si>
    <t>Dutch</t>
  </si>
  <si>
    <t>English (U.K.)</t>
  </si>
  <si>
    <t>English (U.S.)</t>
  </si>
  <si>
    <t>Farsi (Persian)</t>
  </si>
  <si>
    <t>French</t>
  </si>
  <si>
    <t>German</t>
  </si>
  <si>
    <t>Greek</t>
  </si>
  <si>
    <t>Hebrew</t>
  </si>
  <si>
    <t>Hindi</t>
  </si>
  <si>
    <t>Indonesian</t>
  </si>
  <si>
    <t>Irish</t>
  </si>
  <si>
    <t>Italian</t>
  </si>
  <si>
    <t>Japanese</t>
  </si>
  <si>
    <t>Korean</t>
  </si>
  <si>
    <t>Latin</t>
  </si>
  <si>
    <t>Pashto</t>
  </si>
  <si>
    <t>Polish</t>
  </si>
  <si>
    <t>Portuguese (Brazil)</t>
  </si>
  <si>
    <t>Russian</t>
  </si>
  <si>
    <t>Spanish (Latin America)</t>
  </si>
  <si>
    <t>Spanish (Spain)</t>
  </si>
  <si>
    <t>Swahili</t>
  </si>
  <si>
    <t>Swedish</t>
  </si>
  <si>
    <t>Tagalog</t>
  </si>
  <si>
    <t>Thai</t>
  </si>
  <si>
    <t>Turkish</t>
  </si>
  <si>
    <t>Vietnamese</t>
  </si>
  <si>
    <t>Welsh</t>
  </si>
  <si>
    <t>Cash and cash equivalents</t>
  </si>
  <si>
    <t>Inventory, net</t>
  </si>
  <si>
    <t>Prepaid expenses and other current assets</t>
  </si>
  <si>
    <t>Deferred income taxes</t>
  </si>
  <si>
    <t>Property and equipment, net</t>
  </si>
  <si>
    <t>Goodwill</t>
  </si>
  <si>
    <t>Intangible assets, net</t>
  </si>
  <si>
    <t>Other assets</t>
  </si>
  <si>
    <t>Accounts payable</t>
  </si>
  <si>
    <t>Accrued compensation</t>
  </si>
  <si>
    <t>Other current liabilities</t>
  </si>
  <si>
    <t>Deferred revenue</t>
  </si>
  <si>
    <t>Other long-term liabilities</t>
  </si>
  <si>
    <t>Additional paid-in capital</t>
  </si>
  <si>
    <t>Accumulated income (loss)</t>
  </si>
  <si>
    <t>Accumulated other comprehensive loss</t>
  </si>
  <si>
    <t>2008A</t>
  </si>
  <si>
    <t>2009E</t>
  </si>
  <si>
    <t>2010E</t>
  </si>
  <si>
    <t>2011E</t>
  </si>
  <si>
    <t>2012E</t>
  </si>
  <si>
    <t>2013E</t>
  </si>
  <si>
    <t>2014E</t>
  </si>
  <si>
    <t>2015E</t>
  </si>
  <si>
    <t>2016E</t>
  </si>
  <si>
    <t>2017E</t>
  </si>
  <si>
    <t>2018E</t>
  </si>
  <si>
    <t>Price</t>
  </si>
  <si>
    <t>Beta</t>
  </si>
  <si>
    <t>NA</t>
  </si>
  <si>
    <t>Exhibit 1</t>
  </si>
  <si>
    <t>Income from operations</t>
  </si>
  <si>
    <t>Other income</t>
  </si>
  <si>
    <t>Income before income taxes</t>
  </si>
  <si>
    <t>Net income</t>
  </si>
  <si>
    <t>Net income attributable to common stockholders</t>
  </si>
  <si>
    <t>Exhibit 2</t>
  </si>
  <si>
    <t>Assets</t>
  </si>
  <si>
    <t>Liabilities and stockholders' equity</t>
  </si>
  <si>
    <t>Current maturities of long-term debt</t>
  </si>
  <si>
    <t>Long-term debt</t>
  </si>
  <si>
    <t>Commitments and contingencies</t>
  </si>
  <si>
    <t>Instructional software</t>
  </si>
  <si>
    <t>Audio companion</t>
  </si>
  <si>
    <t>Version 1</t>
  </si>
  <si>
    <t>Exhibit 4</t>
  </si>
  <si>
    <t>Language Coverage of Rosetta Stone Products (2008)</t>
  </si>
  <si>
    <t>Exhibit 5</t>
  </si>
  <si>
    <t>Net working capital</t>
  </si>
  <si>
    <t>Net PPE</t>
  </si>
  <si>
    <t>Revenue growth</t>
  </si>
  <si>
    <t>NPPE turnover</t>
  </si>
  <si>
    <t>NWC turnover</t>
  </si>
  <si>
    <t>Note: Depreciation and amortization expense was reported as $6.5, $7.8, and $7.1 million, respectively, for 2006, 2007, 2008.</t>
  </si>
  <si>
    <t xml:space="preserve">  Total current assets</t>
  </si>
  <si>
    <t xml:space="preserve">  Total assets</t>
  </si>
  <si>
    <t xml:space="preserve">  Total current liabilities</t>
  </si>
  <si>
    <t xml:space="preserve">  Total liabilities</t>
  </si>
  <si>
    <t>Common Stock outstanding</t>
  </si>
  <si>
    <t xml:space="preserve">  Total stockholders' equity</t>
  </si>
  <si>
    <t xml:space="preserve">  Total liabilities and stockholders' equity</t>
  </si>
  <si>
    <t>Capital expenditures</t>
  </si>
  <si>
    <t>Exhibit 7</t>
  </si>
  <si>
    <t>Financial Data for Industry Comparables</t>
  </si>
  <si>
    <t>growth</t>
  </si>
  <si>
    <t>Price/EPS</t>
  </si>
  <si>
    <t>Exhibit 6</t>
  </si>
  <si>
    <t>Note: The reported multiples are based on 2008 actuals or 2009 expected values, respectively.  The numerator is the same for both 2008 and 2009 values.</t>
  </si>
  <si>
    <t>EBITDA</t>
  </si>
  <si>
    <t>Date</t>
  </si>
  <si>
    <t>3 month</t>
  </si>
  <si>
    <t>1 year</t>
  </si>
  <si>
    <t>5 year</t>
  </si>
  <si>
    <t>10 year</t>
  </si>
  <si>
    <t>30 year</t>
  </si>
  <si>
    <t>Exhibit 8</t>
  </si>
  <si>
    <t>U.S. Yield Curve Data</t>
  </si>
  <si>
    <t xml:space="preserve"> *************  Yields **************</t>
  </si>
  <si>
    <t xml:space="preserve">Income </t>
  </si>
  <si>
    <t>Debt</t>
  </si>
  <si>
    <t>Recent</t>
  </si>
  <si>
    <t>Number</t>
  </si>
  <si>
    <t>Exhibit 3</t>
  </si>
  <si>
    <t>Value of $1 invested in January 1998</t>
  </si>
  <si>
    <t>Acounts receiviable</t>
  </si>
  <si>
    <t>R&amp;D expense</t>
  </si>
  <si>
    <t>Gross margin</t>
  </si>
  <si>
    <t>SGA exp / Revenue</t>
  </si>
  <si>
    <t>SGA expense</t>
  </si>
  <si>
    <t xml:space="preserve">  EBIT</t>
  </si>
  <si>
    <t>R&amp;D exp / Revenue</t>
  </si>
  <si>
    <t xml:space="preserve">  EBITDA Margin</t>
  </si>
  <si>
    <t xml:space="preserve">  Revenue growth</t>
  </si>
  <si>
    <t>Total debt</t>
  </si>
  <si>
    <t>Total equity</t>
  </si>
  <si>
    <t xml:space="preserve">  Total capital</t>
  </si>
  <si>
    <t xml:space="preserve">  Capital turnover</t>
  </si>
  <si>
    <t xml:space="preserve">  Return on capital</t>
  </si>
  <si>
    <t>Estimated share value (1)</t>
  </si>
  <si>
    <t xml:space="preserve">(1) Estimated by Rosetta Stone board of directors based on multiple of EBITDA for industry comparables </t>
  </si>
  <si>
    <t>Principal and Selling Stockholders</t>
  </si>
  <si>
    <t>Name of Beneficial Owner</t>
  </si>
  <si>
    <t>Entities affiliated with ABS Capital Partners</t>
  </si>
  <si>
    <t>Norwest Equity Partners VIII</t>
  </si>
  <si>
    <t>Shares owned prior to offering</t>
  </si>
  <si>
    <t>(%)</t>
  </si>
  <si>
    <t>Total shares</t>
  </si>
  <si>
    <t>Other owners</t>
  </si>
  <si>
    <t>Shares being offered in IPO</t>
  </si>
  <si>
    <t>New IPO shares</t>
  </si>
  <si>
    <t>Tom Adams (President, CEO)</t>
  </si>
  <si>
    <t>Eric Eichmann (COO)</t>
  </si>
  <si>
    <t>Brian Helman (CFO)</t>
  </si>
  <si>
    <t>Greogory Long (CPO)</t>
  </si>
  <si>
    <t>Michael Wu (General Counsel)</t>
  </si>
  <si>
    <t>John Coleman (Director)</t>
  </si>
  <si>
    <t>Laurence Franklin (Director)</t>
  </si>
  <si>
    <t>Patrick Gross (Director)</t>
  </si>
  <si>
    <t>(000s)</t>
  </si>
  <si>
    <t>Rosetta Stone Income Statement (in thousands of dollars)</t>
  </si>
  <si>
    <t>Rosetta Stone Balance Sheet (in thousands of dollars)</t>
  </si>
  <si>
    <t>Financial Forecast for Rosetta Stone (in millions of dollars except percentages)</t>
  </si>
  <si>
    <t>Exhibit 9 (continued)</t>
  </si>
  <si>
    <t>Data source: Adapted from company sources.</t>
  </si>
  <si>
    <t>Virtual infrastructure solutions.</t>
  </si>
  <si>
    <t xml:space="preserve">VMware Inc. </t>
  </si>
  <si>
    <t>Computer security solutions.</t>
  </si>
  <si>
    <t xml:space="preserve">McAfee Inc. </t>
  </si>
  <si>
    <t>Security, storage, and systems management solutions.</t>
  </si>
  <si>
    <t xml:space="preserve">Symantec Corporation </t>
  </si>
  <si>
    <t>Application services that permit sharing of on-demand customer information.</t>
  </si>
  <si>
    <t xml:space="preserve">Salesforce.com, Inc. </t>
  </si>
  <si>
    <t>Online business optimization software.</t>
  </si>
  <si>
    <t xml:space="preserve">Omniture, Inc. </t>
  </si>
  <si>
    <t>Operating system software, server application software, business and consumer applications software, software development tools, and Internet/intranet software; also video game consoles and digital music entertainment devices.</t>
  </si>
  <si>
    <t xml:space="preserve">Microsoft Corporation </t>
  </si>
  <si>
    <t>Business and financial management software solutions.</t>
  </si>
  <si>
    <t xml:space="preserve">Intuit Inc. </t>
  </si>
  <si>
    <t>Security and compliance management solutions.</t>
  </si>
  <si>
    <t xml:space="preserve">ArcSight, Inc. </t>
  </si>
  <si>
    <t>Computer software products and technologies.</t>
  </si>
  <si>
    <t xml:space="preserve">Adobe Systems Incorporated </t>
  </si>
  <si>
    <t>Internet media company providing Web navigation, aggregated information content, communication services, and commerce.</t>
  </si>
  <si>
    <t>Yahoo! Inc.</t>
  </si>
  <si>
    <t>Interactive entertainment software and peripheral products.</t>
  </si>
  <si>
    <t>Electronic Arts Inc.</t>
  </si>
  <si>
    <t>Health information services for consumers, physicians, healthcare professionals, employers, and health plans.</t>
  </si>
  <si>
    <t>Industry-specific portal operator.</t>
  </si>
  <si>
    <t>TechTarget</t>
  </si>
  <si>
    <t>E-commerce business developer/operator.</t>
  </si>
  <si>
    <t>GSI Commerce, Inc.</t>
  </si>
  <si>
    <t>Web-based search engine and global technology company.</t>
  </si>
  <si>
    <t>Google Inc.</t>
  </si>
  <si>
    <t>Online trading community.</t>
  </si>
  <si>
    <t>eBay Inc.</t>
  </si>
  <si>
    <t>Online drugstore.</t>
  </si>
  <si>
    <t>drugstore.com, Inc.</t>
  </si>
  <si>
    <t>Career services and recruiting.</t>
  </si>
  <si>
    <t>Dice Holdings Inc.</t>
  </si>
  <si>
    <t>Diversified online retailer with emphasis on books.</t>
  </si>
  <si>
    <t>Amazon.com, Inc.</t>
  </si>
  <si>
    <t>Activision Blizzard, Inc.</t>
  </si>
  <si>
    <t>Foreign language training and test preparation courses in the United States and the People's Republic of China; development and distribution of primary and secondary educational content and technology.</t>
  </si>
  <si>
    <t>New Oriental Education &amp; Technology Group, Inc.</t>
  </si>
  <si>
    <t>Online undergraduate and graduate degree programs in education, business, and healthcare.</t>
  </si>
  <si>
    <t>Grand Canyon Education, Inc.</t>
  </si>
  <si>
    <t>Technology-based education company; proprietary curriculum, software and educational services created for online delivery to students in kindergarten through 12th grade.</t>
  </si>
  <si>
    <t>K12 Inc.</t>
  </si>
  <si>
    <t>Technology-based postsecondary degree programs in the United States.</t>
  </si>
  <si>
    <t>ITT Educational Services, Inc.</t>
  </si>
  <si>
    <t xml:space="preserve">North American higher education programs, offering associate, bachelor's and master's degree programs in technology; healthcare technology; business, and management; also offers online secondary education to school districts and medical education. </t>
  </si>
  <si>
    <t>DeVry, Inc.</t>
  </si>
  <si>
    <t>Holding company of Strayer University, which offers undergraduate and graduate degree programs in business administration, accounting, information technology, education, and public administration to working adults.</t>
  </si>
  <si>
    <t>Strayer Education, Inc.</t>
  </si>
  <si>
    <t>Online post-secondary education services company; doctoral, master's and bachelor's programs through their subsidiary.</t>
  </si>
  <si>
    <t>Capella Education Company</t>
  </si>
  <si>
    <t>North American private, for-profit postsecondary education in information technologies, visual communication and design technologies, business studies, and culinary arts.</t>
  </si>
  <si>
    <t>Career Education Corporation</t>
  </si>
  <si>
    <t>Private, for-profit postsecondary education degree programs in healthcare, electronics, and business.</t>
  </si>
  <si>
    <t>Corinthian Colleges, Inc.</t>
  </si>
  <si>
    <t>Online postsecondary education degree programs and certificate programs including national security, military studies, intelligence, homeland security, criminal justice, technology, business administration and liberal arts; primarily serves military and public service communities.</t>
  </si>
  <si>
    <t>American Public Education Inc.</t>
  </si>
  <si>
    <t>Education programs for working adults at the high school, undergraduate, and graduate levels, online and on-campus through subsidiaries.</t>
  </si>
  <si>
    <t>Apollo Group, Inc.</t>
  </si>
  <si>
    <t>For-Profit Education</t>
  </si>
  <si>
    <t>ROSETTA STONE: PRICING THE 2009 IPO</t>
  </si>
  <si>
    <t>Data source: Rosetta Stone preliminary prospectus (Form S-1/A, filed March 17, 2009), U.S. SEC.</t>
  </si>
  <si>
    <t>Data source: Rosetta Stone prospectus.</t>
  </si>
  <si>
    <t>Data source: U.S. Department of the Treasury</t>
  </si>
  <si>
    <t>Source: Case writer analysis.</t>
  </si>
  <si>
    <t>Data source: SEC filings, Value Line Investment Survey, and other analyst reports.</t>
  </si>
  <si>
    <t>EV/EBITDA</t>
  </si>
  <si>
    <t>shares (in millions)</t>
  </si>
  <si>
    <t>(in millions)</t>
  </si>
  <si>
    <t>As of December 31</t>
  </si>
  <si>
    <t>Rosetta Stone Historical Financial Performance (2006 to 2008, in thousands of dollars except percentages)</t>
  </si>
  <si>
    <t>17.2×</t>
  </si>
  <si>
    <t>14.9×</t>
  </si>
  <si>
    <t>22.9×</t>
  </si>
  <si>
    <t>18.5×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</si>
</sst>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7" formatCode="_(* #,##0.00_);_(* \(#,##0.00\);_(* &quot;-&quot;??_);_(@_)"/>
    <numFmt numFmtId="168" formatCode="_(* #,##0_);_(* \(#,##0\);_(* &quot;-&quot;??_);_(@_)"/>
    <numFmt numFmtId="170" formatCode="0.0"/>
    <numFmt numFmtId="171" formatCode="0.0%"/>
    <numFmt numFmtId="172" formatCode="#,##0.0"/>
    <numFmt numFmtId="173" formatCode="&quot;$&quot;#,##0.00"/>
    <numFmt numFmtId="174" formatCode="#,##0%;\(#,##0\)%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7" fontId="5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9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168" fontId="1" fillId="0" borderId="0" xfId="1" applyNumberFormat="1" applyFont="1"/>
    <xf numFmtId="0" fontId="3" fillId="0" borderId="0" xfId="0" applyFont="1"/>
    <xf numFmtId="0" fontId="2" fillId="0" borderId="0" xfId="0" applyFont="1"/>
    <xf numFmtId="0" fontId="7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Border="1"/>
    <xf numFmtId="3" fontId="7" fillId="0" borderId="0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0" fontId="7" fillId="0" borderId="0" xfId="5" applyNumberFormat="1" applyFont="1"/>
    <xf numFmtId="171" fontId="7" fillId="0" borderId="0" xfId="5" applyNumberFormat="1" applyFont="1"/>
    <xf numFmtId="172" fontId="7" fillId="0" borderId="0" xfId="0" applyNumberFormat="1" applyFont="1"/>
    <xf numFmtId="170" fontId="7" fillId="0" borderId="0" xfId="5" applyNumberFormat="1" applyFont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 applyBorder="1"/>
    <xf numFmtId="0" fontId="12" fillId="0" borderId="0" xfId="0" applyFont="1"/>
    <xf numFmtId="9" fontId="11" fillId="0" borderId="0" xfId="5" applyFont="1"/>
    <xf numFmtId="1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3" fontId="7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4" fontId="11" fillId="0" borderId="0" xfId="0" applyNumberFormat="1" applyFont="1" applyBorder="1" applyAlignment="1">
      <alignment horizontal="right"/>
    </xf>
    <xf numFmtId="2" fontId="11" fillId="0" borderId="0" xfId="0" applyNumberFormat="1" applyFont="1" applyBorder="1" applyAlignment="1">
      <alignment horizontal="right"/>
    </xf>
    <xf numFmtId="170" fontId="11" fillId="0" borderId="0" xfId="0" applyNumberFormat="1" applyFont="1" applyBorder="1" applyAlignment="1">
      <alignment horizontal="right"/>
    </xf>
    <xf numFmtId="170" fontId="7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171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9" fontId="7" fillId="0" borderId="0" xfId="0" applyNumberFormat="1" applyFont="1" applyBorder="1" applyAlignment="1">
      <alignment horizontal="right"/>
    </xf>
    <xf numFmtId="170" fontId="7" fillId="0" borderId="0" xfId="5" applyNumberFormat="1" applyFont="1" applyBorder="1" applyAlignment="1">
      <alignment horizontal="right"/>
    </xf>
    <xf numFmtId="170" fontId="7" fillId="0" borderId="0" xfId="0" applyNumberFormat="1" applyFont="1" applyBorder="1"/>
    <xf numFmtId="9" fontId="7" fillId="0" borderId="0" xfId="5" applyNumberFormat="1" applyFont="1"/>
    <xf numFmtId="2" fontId="7" fillId="0" borderId="0" xfId="0" applyNumberFormat="1" applyFont="1"/>
    <xf numFmtId="0" fontId="11" fillId="0" borderId="0" xfId="0" applyFont="1" applyAlignment="1"/>
    <xf numFmtId="173" fontId="7" fillId="0" borderId="0" xfId="0" applyNumberFormat="1" applyFont="1"/>
    <xf numFmtId="171" fontId="7" fillId="0" borderId="0" xfId="5" applyNumberFormat="1" applyFont="1" applyAlignment="1">
      <alignment horizontal="center"/>
    </xf>
    <xf numFmtId="172" fontId="13" fillId="0" borderId="0" xfId="0" applyNumberFormat="1" applyFont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9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/>
    </xf>
    <xf numFmtId="0" fontId="0" fillId="0" borderId="0" xfId="0" applyFont="1" applyAlignment="1"/>
    <xf numFmtId="0" fontId="14" fillId="0" borderId="0" xfId="0" applyFont="1"/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37" fontId="7" fillId="0" borderId="0" xfId="0" applyNumberFormat="1" applyFont="1"/>
    <xf numFmtId="37" fontId="7" fillId="0" borderId="0" xfId="0" applyNumberFormat="1" applyFont="1" applyBorder="1"/>
    <xf numFmtId="37" fontId="7" fillId="0" borderId="1" xfId="0" applyNumberFormat="1" applyFont="1" applyBorder="1"/>
    <xf numFmtId="37" fontId="7" fillId="0" borderId="2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0" xfId="0" applyFont="1" applyBorder="1" applyAlignment="1">
      <alignment horizontal="left" indent="1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72" fontId="7" fillId="0" borderId="1" xfId="0" applyNumberFormat="1" applyFont="1" applyBorder="1"/>
    <xf numFmtId="172" fontId="7" fillId="0" borderId="0" xfId="0" applyNumberFormat="1" applyFont="1" applyAlignment="1">
      <alignment horizontal="right" indent="7"/>
    </xf>
    <xf numFmtId="172" fontId="13" fillId="0" borderId="0" xfId="0" applyNumberFormat="1" applyFont="1" applyAlignment="1">
      <alignment horizontal="right" indent="7"/>
    </xf>
    <xf numFmtId="171" fontId="7" fillId="0" borderId="0" xfId="5" applyNumberFormat="1" applyFont="1" applyAlignment="1">
      <alignment horizontal="right"/>
    </xf>
    <xf numFmtId="174" fontId="7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right"/>
    </xf>
    <xf numFmtId="172" fontId="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</cellXfs>
  <cellStyles count="10">
    <cellStyle name="Hipervínculo" xfId="6" builtinId="8" hidden="1"/>
    <cellStyle name="Hipervínculo" xfId="8" builtinId="8" hidden="1"/>
    <cellStyle name="Hipervínculo visitado" xfId="7" builtinId="9" hidden="1"/>
    <cellStyle name="Hipervínculo visitado" xfId="9" builtinId="9" hidden="1"/>
    <cellStyle name="Millares" xfId="1" builtinId="3"/>
    <cellStyle name="Normal" xfId="0" builtinId="0"/>
    <cellStyle name="Normal 2" xfId="2"/>
    <cellStyle name="Normal 2 2" xfId="3"/>
    <cellStyle name="Normal 3" xfId="4"/>
    <cellStyle name="Porcentual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5" Type="http://schemas.openxmlformats.org/officeDocument/2006/relationships/customXml" Target="../customXml/item1.xml"/><Relationship Id="rId16" Type="http://schemas.openxmlformats.org/officeDocument/2006/relationships/customXml" Target="../customXml/item2.xml"/><Relationship Id="rId17" Type="http://schemas.openxmlformats.org/officeDocument/2006/relationships/customXml" Target="../customXml/item3.xml"/><Relationship Id="rId18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66675</xdr:rowOff>
    </xdr:from>
    <xdr:to>
      <xdr:col>10</xdr:col>
      <xdr:colOff>514350</xdr:colOff>
      <xdr:row>25</xdr:row>
      <xdr:rowOff>66675</xdr:rowOff>
    </xdr:to>
    <xdr:pic>
      <xdr:nvPicPr>
        <xdr:cNvPr id="31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0" t="780" r="1050" b="975"/>
        <a:stretch>
          <a:fillRect/>
        </a:stretch>
      </xdr:blipFill>
      <xdr:spPr bwMode="auto">
        <a:xfrm>
          <a:off x="209550" y="819150"/>
          <a:ext cx="6400800" cy="400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workbookViewId="0"/>
  </sheetViews>
  <sheetFormatPr baseColWidth="10" defaultColWidth="8.83203125" defaultRowHeight="13" x14ac:dyDescent="0"/>
  <cols>
    <col min="1" max="2" width="2.5" style="5" customWidth="1"/>
    <col min="3" max="3" width="43.83203125" style="5" customWidth="1"/>
    <col min="4" max="16384" width="8.83203125" style="5"/>
  </cols>
  <sheetData>
    <row r="1" spans="1:8">
      <c r="B1" s="28"/>
      <c r="D1" s="22" t="s">
        <v>88</v>
      </c>
    </row>
    <row r="2" spans="1:8" ht="15">
      <c r="B2" s="28"/>
      <c r="D2" s="63" t="s">
        <v>243</v>
      </c>
    </row>
    <row r="3" spans="1:8">
      <c r="B3" s="28"/>
      <c r="D3" s="22" t="s">
        <v>177</v>
      </c>
    </row>
    <row r="5" spans="1:8" ht="15">
      <c r="A5" s="8"/>
      <c r="D5" s="5">
        <v>2004</v>
      </c>
      <c r="E5" s="5">
        <v>2005</v>
      </c>
      <c r="F5" s="5">
        <v>2006</v>
      </c>
      <c r="G5" s="5">
        <v>2007</v>
      </c>
      <c r="H5" s="5">
        <v>2008</v>
      </c>
    </row>
    <row r="6" spans="1:8" ht="8.25" customHeight="1">
      <c r="A6" s="7"/>
      <c r="B6" s="5" t="s">
        <v>4</v>
      </c>
    </row>
    <row r="7" spans="1:8">
      <c r="B7" s="5" t="s">
        <v>0</v>
      </c>
      <c r="D7" s="64">
        <v>25373</v>
      </c>
      <c r="E7" s="64">
        <v>48402</v>
      </c>
      <c r="F7" s="64">
        <v>91570</v>
      </c>
      <c r="G7" s="64">
        <v>137321</v>
      </c>
      <c r="H7" s="64">
        <v>209380</v>
      </c>
    </row>
    <row r="8" spans="1:8" ht="15" customHeight="1">
      <c r="B8" s="9" t="s">
        <v>19</v>
      </c>
      <c r="C8" s="9"/>
      <c r="D8" s="66">
        <v>3968</v>
      </c>
      <c r="E8" s="66">
        <v>8242</v>
      </c>
      <c r="F8" s="66">
        <v>12744</v>
      </c>
      <c r="G8" s="66">
        <v>20687</v>
      </c>
      <c r="H8" s="66">
        <v>28676</v>
      </c>
    </row>
    <row r="9" spans="1:8" ht="15" customHeight="1">
      <c r="B9" s="9" t="s">
        <v>5</v>
      </c>
      <c r="C9" s="9"/>
      <c r="D9" s="65">
        <v>21405</v>
      </c>
      <c r="E9" s="65">
        <v>40160</v>
      </c>
      <c r="F9" s="65">
        <v>78826</v>
      </c>
      <c r="G9" s="65">
        <v>116634</v>
      </c>
      <c r="H9" s="65">
        <v>180704</v>
      </c>
    </row>
    <row r="10" spans="1:8" ht="15" customHeight="1">
      <c r="B10" s="9" t="s">
        <v>6</v>
      </c>
      <c r="C10" s="9"/>
      <c r="D10" s="65"/>
      <c r="E10" s="65"/>
      <c r="F10" s="65"/>
      <c r="G10" s="65"/>
      <c r="H10" s="65"/>
    </row>
    <row r="11" spans="1:8" ht="15" customHeight="1">
      <c r="B11" s="9"/>
      <c r="C11" s="9" t="s">
        <v>7</v>
      </c>
      <c r="D11" s="65">
        <v>11303</v>
      </c>
      <c r="E11" s="65">
        <v>22432</v>
      </c>
      <c r="F11" s="65">
        <v>46549</v>
      </c>
      <c r="G11" s="65">
        <v>65437</v>
      </c>
      <c r="H11" s="65">
        <v>93384</v>
      </c>
    </row>
    <row r="12" spans="1:8" ht="15" customHeight="1">
      <c r="B12" s="9"/>
      <c r="C12" s="9" t="s">
        <v>8</v>
      </c>
      <c r="D12" s="65">
        <v>1833</v>
      </c>
      <c r="E12" s="65">
        <v>2819</v>
      </c>
      <c r="F12" s="65">
        <v>8158</v>
      </c>
      <c r="G12" s="65">
        <v>12893</v>
      </c>
      <c r="H12" s="65">
        <v>18387</v>
      </c>
    </row>
    <row r="13" spans="1:8" ht="15" customHeight="1">
      <c r="B13" s="9"/>
      <c r="C13" s="9" t="s">
        <v>9</v>
      </c>
      <c r="D13" s="65">
        <v>0</v>
      </c>
      <c r="E13" s="65">
        <v>0</v>
      </c>
      <c r="F13" s="65">
        <v>12597</v>
      </c>
      <c r="G13" s="65">
        <v>0</v>
      </c>
      <c r="H13" s="65">
        <v>0</v>
      </c>
    </row>
    <row r="14" spans="1:8" ht="15" customHeight="1">
      <c r="B14" s="9"/>
      <c r="C14" s="9" t="s">
        <v>10</v>
      </c>
      <c r="D14" s="65">
        <v>6484</v>
      </c>
      <c r="E14" s="65">
        <v>8157</v>
      </c>
      <c r="F14" s="65">
        <v>16732</v>
      </c>
      <c r="G14" s="65">
        <v>29786</v>
      </c>
      <c r="H14" s="65">
        <v>39577</v>
      </c>
    </row>
    <row r="15" spans="1:8" ht="15" customHeight="1">
      <c r="B15" s="9"/>
      <c r="C15" s="9" t="s">
        <v>11</v>
      </c>
      <c r="D15" s="65">
        <v>0</v>
      </c>
      <c r="E15" s="65">
        <v>0</v>
      </c>
      <c r="F15" s="65">
        <v>0</v>
      </c>
      <c r="G15" s="65">
        <v>0</v>
      </c>
      <c r="H15" s="65">
        <v>1831</v>
      </c>
    </row>
    <row r="16" spans="1:8" ht="15" customHeight="1">
      <c r="B16" s="9"/>
      <c r="C16" s="9" t="s">
        <v>12</v>
      </c>
      <c r="D16" s="66">
        <v>0</v>
      </c>
      <c r="E16" s="66">
        <v>0</v>
      </c>
      <c r="F16" s="66">
        <v>10315</v>
      </c>
      <c r="G16" s="66">
        <v>0</v>
      </c>
      <c r="H16" s="66">
        <v>0</v>
      </c>
    </row>
    <row r="17" spans="2:8" ht="15" customHeight="1">
      <c r="B17" s="9" t="s">
        <v>13</v>
      </c>
      <c r="D17" s="67">
        <v>19620</v>
      </c>
      <c r="E17" s="67">
        <v>33408</v>
      </c>
      <c r="F17" s="67">
        <v>94351</v>
      </c>
      <c r="G17" s="67">
        <v>108116</v>
      </c>
      <c r="H17" s="67">
        <v>153179</v>
      </c>
    </row>
    <row r="18" spans="2:8" ht="15" customHeight="1">
      <c r="B18" s="9" t="s">
        <v>89</v>
      </c>
      <c r="C18" s="9"/>
      <c r="D18" s="65">
        <v>1785</v>
      </c>
      <c r="E18" s="65">
        <v>6752</v>
      </c>
      <c r="F18" s="65">
        <v>-15525</v>
      </c>
      <c r="G18" s="65">
        <v>8518</v>
      </c>
      <c r="H18" s="65">
        <v>27525</v>
      </c>
    </row>
    <row r="19" spans="2:8" ht="15" customHeight="1">
      <c r="B19" s="9" t="s">
        <v>14</v>
      </c>
      <c r="C19" s="9"/>
      <c r="D19" s="65"/>
      <c r="E19" s="65"/>
      <c r="F19" s="65"/>
      <c r="G19" s="65"/>
      <c r="H19" s="65"/>
    </row>
    <row r="20" spans="2:8" ht="15" customHeight="1">
      <c r="B20" s="9"/>
      <c r="C20" s="9" t="s">
        <v>15</v>
      </c>
      <c r="D20" s="65">
        <v>84</v>
      </c>
      <c r="E20" s="65">
        <v>38</v>
      </c>
      <c r="F20" s="65">
        <v>613</v>
      </c>
      <c r="G20" s="65">
        <v>673</v>
      </c>
      <c r="H20" s="65">
        <v>454</v>
      </c>
    </row>
    <row r="21" spans="2:8" ht="15" customHeight="1">
      <c r="B21" s="9"/>
      <c r="C21" s="9" t="s">
        <v>16</v>
      </c>
      <c r="D21" s="65">
        <v>0</v>
      </c>
      <c r="E21" s="65">
        <v>0</v>
      </c>
      <c r="F21" s="65">
        <v>-1560</v>
      </c>
      <c r="G21" s="65">
        <v>-1331</v>
      </c>
      <c r="H21" s="65">
        <v>-891</v>
      </c>
    </row>
    <row r="22" spans="2:8" ht="15" customHeight="1">
      <c r="B22" s="9"/>
      <c r="C22" s="9" t="s">
        <v>90</v>
      </c>
      <c r="D22" s="65">
        <v>120</v>
      </c>
      <c r="E22" s="65">
        <v>134</v>
      </c>
      <c r="F22" s="65">
        <v>63</v>
      </c>
      <c r="G22" s="65">
        <v>154</v>
      </c>
      <c r="H22" s="65">
        <v>239</v>
      </c>
    </row>
    <row r="23" spans="2:8" ht="15" customHeight="1">
      <c r="B23" s="9" t="s">
        <v>20</v>
      </c>
      <c r="D23" s="66">
        <v>204</v>
      </c>
      <c r="E23" s="66">
        <v>172</v>
      </c>
      <c r="F23" s="66">
        <v>-884</v>
      </c>
      <c r="G23" s="66">
        <v>-504</v>
      </c>
      <c r="H23" s="66">
        <v>-198</v>
      </c>
    </row>
    <row r="24" spans="2:8" ht="15" customHeight="1">
      <c r="B24" s="9" t="s">
        <v>91</v>
      </c>
      <c r="C24" s="9"/>
      <c r="D24" s="65">
        <v>1989</v>
      </c>
      <c r="E24" s="65">
        <v>6924</v>
      </c>
      <c r="F24" s="65">
        <v>-16409</v>
      </c>
      <c r="G24" s="65">
        <v>8014</v>
      </c>
      <c r="H24" s="65">
        <v>27327</v>
      </c>
    </row>
    <row r="25" spans="2:8" ht="15" customHeight="1">
      <c r="B25" s="9" t="s">
        <v>17</v>
      </c>
      <c r="C25" s="9"/>
      <c r="D25" s="66">
        <v>66</v>
      </c>
      <c r="E25" s="66">
        <v>143</v>
      </c>
      <c r="F25" s="66">
        <v>-1240</v>
      </c>
      <c r="G25" s="66">
        <v>5435</v>
      </c>
      <c r="H25" s="66">
        <v>13435</v>
      </c>
    </row>
    <row r="26" spans="2:8" ht="15" customHeight="1">
      <c r="B26" s="9" t="s">
        <v>92</v>
      </c>
      <c r="C26" s="9"/>
      <c r="D26" s="65">
        <v>1923</v>
      </c>
      <c r="E26" s="65">
        <v>6781</v>
      </c>
      <c r="F26" s="65">
        <v>-15169</v>
      </c>
      <c r="G26" s="65">
        <v>2579</v>
      </c>
      <c r="H26" s="65">
        <v>13892</v>
      </c>
    </row>
    <row r="27" spans="2:8" ht="15" customHeight="1">
      <c r="B27" s="9" t="s">
        <v>18</v>
      </c>
      <c r="C27" s="9"/>
      <c r="D27" s="66">
        <v>0</v>
      </c>
      <c r="E27" s="66">
        <v>0</v>
      </c>
      <c r="F27" s="66">
        <v>-159</v>
      </c>
      <c r="G27" s="66">
        <v>-80</v>
      </c>
      <c r="H27" s="66">
        <v>0</v>
      </c>
    </row>
    <row r="28" spans="2:8" ht="15" customHeight="1">
      <c r="B28" s="9" t="s">
        <v>93</v>
      </c>
      <c r="C28" s="9"/>
      <c r="D28" s="65">
        <v>1923</v>
      </c>
      <c r="E28" s="65">
        <v>6781</v>
      </c>
      <c r="F28" s="65">
        <v>-15328</v>
      </c>
      <c r="G28" s="65">
        <v>2499</v>
      </c>
      <c r="H28" s="65">
        <v>13892</v>
      </c>
    </row>
    <row r="29" spans="2:8">
      <c r="B29" s="9"/>
      <c r="C29" s="9"/>
      <c r="D29" s="9"/>
      <c r="E29" s="9"/>
      <c r="F29" s="9"/>
      <c r="G29" s="9"/>
      <c r="H29" s="9"/>
    </row>
    <row r="30" spans="2:8" ht="18" customHeight="1">
      <c r="B30" s="9" t="s">
        <v>111</v>
      </c>
      <c r="C30" s="9"/>
      <c r="D30" s="9"/>
      <c r="E30" s="9"/>
      <c r="F30" s="9"/>
      <c r="G30" s="9"/>
      <c r="H30" s="9"/>
    </row>
    <row r="32" spans="2:8">
      <c r="B32" s="11" t="s">
        <v>244</v>
      </c>
    </row>
    <row r="35" ht="15.75" customHeight="1"/>
    <row r="36" ht="15" customHeight="1"/>
    <row r="38" ht="15.75" customHeight="1"/>
    <row r="40" ht="15.75" customHeight="1"/>
    <row r="45" ht="18" customHeight="1"/>
    <row r="46" ht="15" customHeight="1"/>
    <row r="48" ht="15.75" customHeight="1"/>
    <row r="50" ht="15.75" customHeight="1"/>
    <row r="51" ht="15" customHeight="1"/>
    <row r="53" ht="15.75" customHeight="1"/>
    <row r="54" ht="15" customHeight="1"/>
    <row r="55" ht="15" customHeight="1"/>
    <row r="56" ht="15" customHeight="1"/>
    <row r="57" ht="15" customHeight="1"/>
    <row r="58" ht="15" customHeight="1"/>
    <row r="62" ht="15.75" customHeight="1"/>
    <row r="63" ht="15" customHeight="1"/>
    <row r="64" ht="15" customHeight="1"/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5"/>
  <sheetViews>
    <sheetView showGridLines="0" tabSelected="1" workbookViewId="0"/>
  </sheetViews>
  <sheetFormatPr baseColWidth="10" defaultColWidth="8.83203125" defaultRowHeight="14" x14ac:dyDescent="0"/>
  <cols>
    <col min="1" max="1" width="2" customWidth="1"/>
    <col min="2" max="2" width="30.1640625" style="50" customWidth="1"/>
    <col min="3" max="3" width="6.5" style="50" customWidth="1"/>
    <col min="4" max="4" width="53.33203125" customWidth="1"/>
  </cols>
  <sheetData>
    <row r="1" spans="2:6">
      <c r="B1" s="57"/>
      <c r="C1" s="68" t="s">
        <v>180</v>
      </c>
    </row>
    <row r="2" spans="2:6">
      <c r="C2" s="60" t="s">
        <v>243</v>
      </c>
    </row>
    <row r="3" spans="2:6" ht="15">
      <c r="C3" s="79" t="s">
        <v>121</v>
      </c>
      <c r="F3" s="20"/>
    </row>
    <row r="4" spans="2:6">
      <c r="F4" s="20"/>
    </row>
    <row r="5" spans="2:6" s="51" customFormat="1" ht="12">
      <c r="B5" s="54" t="s">
        <v>242</v>
      </c>
      <c r="C5" s="54"/>
      <c r="D5" s="56"/>
    </row>
    <row r="6" spans="2:6" s="51" customFormat="1" ht="43.25" customHeight="1">
      <c r="B6" s="52" t="s">
        <v>241</v>
      </c>
      <c r="C6" s="52"/>
      <c r="D6" s="51" t="s">
        <v>240</v>
      </c>
    </row>
    <row r="7" spans="2:6" s="51" customFormat="1" ht="67.25" customHeight="1">
      <c r="B7" s="52" t="s">
        <v>239</v>
      </c>
      <c r="C7" s="52"/>
      <c r="D7" s="55" t="s">
        <v>238</v>
      </c>
    </row>
    <row r="8" spans="2:6" s="51" customFormat="1" ht="24">
      <c r="B8" s="52" t="s">
        <v>237</v>
      </c>
      <c r="C8" s="52"/>
      <c r="D8" s="51" t="s">
        <v>236</v>
      </c>
    </row>
    <row r="9" spans="2:6" s="51" customFormat="1" ht="36">
      <c r="B9" s="52" t="s">
        <v>235</v>
      </c>
      <c r="C9" s="52"/>
      <c r="D9" s="51" t="s">
        <v>234</v>
      </c>
    </row>
    <row r="10" spans="2:6" s="51" customFormat="1" ht="24">
      <c r="B10" s="52" t="s">
        <v>233</v>
      </c>
      <c r="C10" s="52"/>
      <c r="D10" s="51" t="s">
        <v>232</v>
      </c>
    </row>
    <row r="11" spans="2:6" s="51" customFormat="1" ht="48">
      <c r="B11" s="52" t="s">
        <v>231</v>
      </c>
      <c r="C11" s="52"/>
      <c r="D11" s="51" t="s">
        <v>230</v>
      </c>
    </row>
    <row r="12" spans="2:6" s="51" customFormat="1" ht="48">
      <c r="B12" s="52" t="s">
        <v>229</v>
      </c>
      <c r="C12" s="52"/>
      <c r="D12" s="51" t="s">
        <v>228</v>
      </c>
    </row>
    <row r="13" spans="2:6" s="51" customFormat="1" ht="12">
      <c r="B13" s="52" t="s">
        <v>227</v>
      </c>
      <c r="C13" s="52"/>
      <c r="D13" s="51" t="s">
        <v>226</v>
      </c>
    </row>
    <row r="14" spans="2:6" s="51" customFormat="1" ht="36">
      <c r="B14" s="52" t="s">
        <v>225</v>
      </c>
      <c r="C14" s="52"/>
      <c r="D14" s="51" t="s">
        <v>224</v>
      </c>
    </row>
    <row r="15" spans="2:6" s="51" customFormat="1" ht="24">
      <c r="B15" s="52" t="s">
        <v>223</v>
      </c>
      <c r="C15" s="52"/>
      <c r="D15" s="51" t="s">
        <v>222</v>
      </c>
    </row>
    <row r="16" spans="2:6" s="51" customFormat="1" ht="55.25" customHeight="1">
      <c r="B16" s="52" t="s">
        <v>221</v>
      </c>
      <c r="C16" s="52"/>
      <c r="D16" s="51" t="s">
        <v>220</v>
      </c>
    </row>
    <row r="17" spans="2:4" s="51" customFormat="1" ht="12"/>
    <row r="18" spans="2:4" s="51" customFormat="1" ht="12">
      <c r="B18" s="54" t="s">
        <v>1</v>
      </c>
      <c r="C18" s="54"/>
    </row>
    <row r="19" spans="2:4" s="51" customFormat="1" ht="12">
      <c r="B19" s="52" t="s">
        <v>219</v>
      </c>
      <c r="C19" s="52"/>
      <c r="D19" s="51" t="s">
        <v>202</v>
      </c>
    </row>
    <row r="20" spans="2:4" s="51" customFormat="1" ht="12">
      <c r="B20" s="52" t="s">
        <v>218</v>
      </c>
      <c r="C20" s="52"/>
      <c r="D20" s="51" t="s">
        <v>217</v>
      </c>
    </row>
    <row r="21" spans="2:4" s="51" customFormat="1" ht="12">
      <c r="B21" s="52" t="s">
        <v>216</v>
      </c>
      <c r="C21" s="52"/>
      <c r="D21" s="51" t="s">
        <v>215</v>
      </c>
    </row>
    <row r="22" spans="2:4" s="51" customFormat="1" ht="12">
      <c r="B22" s="52" t="s">
        <v>214</v>
      </c>
      <c r="C22" s="52"/>
      <c r="D22" s="51" t="s">
        <v>213</v>
      </c>
    </row>
    <row r="23" spans="2:4" s="51" customFormat="1" ht="12">
      <c r="B23" s="52" t="s">
        <v>212</v>
      </c>
      <c r="C23" s="52"/>
      <c r="D23" s="51" t="s">
        <v>211</v>
      </c>
    </row>
    <row r="24" spans="2:4" s="51" customFormat="1" ht="12">
      <c r="B24" s="52" t="s">
        <v>210</v>
      </c>
      <c r="C24" s="52"/>
      <c r="D24" s="51" t="s">
        <v>209</v>
      </c>
    </row>
    <row r="25" spans="2:4" s="51" customFormat="1" ht="12">
      <c r="B25" s="52" t="s">
        <v>208</v>
      </c>
      <c r="C25" s="52"/>
      <c r="D25" s="51" t="s">
        <v>207</v>
      </c>
    </row>
    <row r="26" spans="2:4" s="51" customFormat="1" ht="12">
      <c r="B26" s="52" t="s">
        <v>206</v>
      </c>
      <c r="C26" s="52"/>
      <c r="D26" s="51" t="s">
        <v>205</v>
      </c>
    </row>
    <row r="27" spans="2:4" s="51" customFormat="1" ht="24">
      <c r="B27" s="52" t="s">
        <v>2</v>
      </c>
      <c r="C27" s="52"/>
      <c r="D27" s="51" t="s">
        <v>204</v>
      </c>
    </row>
    <row r="28" spans="2:4" s="51" customFormat="1" ht="12">
      <c r="B28" s="52" t="s">
        <v>203</v>
      </c>
      <c r="C28" s="52"/>
      <c r="D28" s="51" t="s">
        <v>202</v>
      </c>
    </row>
    <row r="29" spans="2:4" s="51" customFormat="1" ht="24">
      <c r="B29" s="52" t="s">
        <v>201</v>
      </c>
      <c r="C29" s="52"/>
      <c r="D29" s="51" t="s">
        <v>200</v>
      </c>
    </row>
    <row r="30" spans="2:4" s="51" customFormat="1" ht="12"/>
    <row r="31" spans="2:4" s="51" customFormat="1" ht="12">
      <c r="B31" s="54"/>
      <c r="C31" s="54"/>
    </row>
    <row r="32" spans="2:4" s="51" customFormat="1" ht="12">
      <c r="B32" s="53" t="s">
        <v>3</v>
      </c>
      <c r="C32" s="53"/>
    </row>
    <row r="33" spans="2:4" s="51" customFormat="1" ht="12">
      <c r="B33" s="52" t="s">
        <v>199</v>
      </c>
      <c r="C33" s="52"/>
      <c r="D33" s="51" t="s">
        <v>198</v>
      </c>
    </row>
    <row r="34" spans="2:4" s="51" customFormat="1" ht="12">
      <c r="B34" s="52" t="s">
        <v>197</v>
      </c>
      <c r="C34" s="52"/>
      <c r="D34" s="51" t="s">
        <v>196</v>
      </c>
    </row>
    <row r="35" spans="2:4" s="51" customFormat="1" ht="12">
      <c r="B35" s="52" t="s">
        <v>195</v>
      </c>
      <c r="C35" s="52"/>
      <c r="D35" s="51" t="s">
        <v>194</v>
      </c>
    </row>
    <row r="36" spans="2:4" s="51" customFormat="1" ht="54.5" customHeight="1">
      <c r="B36" s="52" t="s">
        <v>193</v>
      </c>
      <c r="C36" s="52"/>
      <c r="D36" s="51" t="s">
        <v>192</v>
      </c>
    </row>
    <row r="37" spans="2:4" s="51" customFormat="1" ht="12">
      <c r="B37" s="52" t="s">
        <v>191</v>
      </c>
      <c r="C37" s="52"/>
      <c r="D37" s="51" t="s">
        <v>190</v>
      </c>
    </row>
    <row r="38" spans="2:4" s="51" customFormat="1" ht="27" customHeight="1">
      <c r="B38" s="52" t="s">
        <v>189</v>
      </c>
      <c r="C38" s="52"/>
      <c r="D38" s="51" t="s">
        <v>188</v>
      </c>
    </row>
    <row r="39" spans="2:4" s="51" customFormat="1" ht="12">
      <c r="B39" s="52" t="s">
        <v>187</v>
      </c>
      <c r="C39" s="52"/>
      <c r="D39" s="51" t="s">
        <v>186</v>
      </c>
    </row>
    <row r="40" spans="2:4" s="51" customFormat="1" ht="12">
      <c r="B40" s="52" t="s">
        <v>185</v>
      </c>
      <c r="C40" s="52"/>
      <c r="D40" s="51" t="s">
        <v>184</v>
      </c>
    </row>
    <row r="41" spans="2:4" s="51" customFormat="1" ht="12">
      <c r="B41" s="51" t="s">
        <v>183</v>
      </c>
      <c r="D41" s="51" t="s">
        <v>182</v>
      </c>
    </row>
    <row r="42" spans="2:4" s="51" customFormat="1" ht="12"/>
    <row r="43" spans="2:4" s="51" customFormat="1" ht="12"/>
    <row r="44" spans="2:4" s="51" customFormat="1" ht="12">
      <c r="B44" s="80" t="s">
        <v>181</v>
      </c>
    </row>
    <row r="45" spans="2:4" s="51" customFormat="1" ht="12"/>
    <row r="46" spans="2:4" s="51" customFormat="1" ht="12"/>
    <row r="47" spans="2:4" s="51" customFormat="1" ht="12"/>
    <row r="48" spans="2:4" s="51" customFormat="1" ht="12"/>
    <row r="49" s="51" customFormat="1" ht="12"/>
    <row r="50" s="51" customFormat="1" ht="12"/>
    <row r="51" s="51" customFormat="1" ht="12"/>
    <row r="52" s="51" customFormat="1" ht="12"/>
    <row r="53" s="51" customFormat="1" ht="12"/>
    <row r="54" s="51" customFormat="1" ht="12"/>
    <row r="55" s="51" customFormat="1" ht="12"/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4"/>
  <sheetViews>
    <sheetView showGridLines="0" workbookViewId="0"/>
  </sheetViews>
  <sheetFormatPr baseColWidth="10" defaultColWidth="8.83203125" defaultRowHeight="15" customHeight="1" x14ac:dyDescent="0"/>
  <cols>
    <col min="1" max="1" width="3.33203125" style="9" customWidth="1"/>
    <col min="2" max="2" width="22.33203125" style="9" customWidth="1"/>
    <col min="3" max="3" width="12.33203125" style="9" customWidth="1"/>
    <col min="4" max="4" width="8.83203125" style="9" customWidth="1"/>
    <col min="5" max="5" width="9.1640625" style="9" customWidth="1"/>
    <col min="6" max="16384" width="8.83203125" style="9"/>
  </cols>
  <sheetData>
    <row r="1" spans="2:5" s="23" customFormat="1" ht="13">
      <c r="C1" s="68" t="s">
        <v>94</v>
      </c>
    </row>
    <row r="2" spans="2:5" s="23" customFormat="1" ht="13">
      <c r="C2" s="60" t="s">
        <v>243</v>
      </c>
    </row>
    <row r="3" spans="2:5" ht="13">
      <c r="C3" s="68" t="s">
        <v>178</v>
      </c>
    </row>
    <row r="5" spans="2:5" ht="15" customHeight="1">
      <c r="B5" s="9" t="s">
        <v>4</v>
      </c>
      <c r="D5" s="83" t="s">
        <v>252</v>
      </c>
      <c r="E5" s="83"/>
    </row>
    <row r="6" spans="2:5" ht="15" customHeight="1">
      <c r="B6" s="29" t="s">
        <v>95</v>
      </c>
      <c r="D6" s="69">
        <v>2007</v>
      </c>
      <c r="E6" s="69">
        <v>2008</v>
      </c>
    </row>
    <row r="7" spans="2:5" ht="15" customHeight="1">
      <c r="B7" s="71" t="s">
        <v>58</v>
      </c>
      <c r="D7" s="10">
        <f>21691+393</f>
        <v>22084</v>
      </c>
      <c r="E7" s="10">
        <f>30626+34</f>
        <v>30660</v>
      </c>
    </row>
    <row r="8" spans="2:5" ht="15" customHeight="1">
      <c r="B8" s="71" t="s">
        <v>142</v>
      </c>
      <c r="D8" s="30">
        <v>11852</v>
      </c>
      <c r="E8" s="30">
        <v>26497</v>
      </c>
    </row>
    <row r="9" spans="2:5" ht="15" customHeight="1">
      <c r="B9" s="71" t="s">
        <v>59</v>
      </c>
      <c r="D9" s="10">
        <v>3861</v>
      </c>
      <c r="E9" s="10">
        <v>4912</v>
      </c>
    </row>
    <row r="10" spans="2:5" ht="15" customHeight="1">
      <c r="B10" s="71" t="s">
        <v>60</v>
      </c>
      <c r="D10" s="10">
        <v>3872</v>
      </c>
      <c r="E10" s="10">
        <v>6598</v>
      </c>
    </row>
    <row r="11" spans="2:5" ht="15" customHeight="1">
      <c r="B11" s="71" t="s">
        <v>61</v>
      </c>
      <c r="D11" s="70">
        <v>848</v>
      </c>
      <c r="E11" s="70">
        <v>2282</v>
      </c>
    </row>
    <row r="12" spans="2:5" ht="15" customHeight="1">
      <c r="B12" s="71" t="s">
        <v>112</v>
      </c>
      <c r="D12" s="10">
        <v>42517</v>
      </c>
      <c r="E12" s="10">
        <v>70949</v>
      </c>
    </row>
    <row r="13" spans="2:5" s="29" customFormat="1" ht="15" customHeight="1">
      <c r="D13" s="30"/>
      <c r="E13" s="30"/>
    </row>
    <row r="14" spans="2:5" ht="15" customHeight="1">
      <c r="B14" s="71" t="s">
        <v>62</v>
      </c>
      <c r="D14" s="10">
        <v>13445</v>
      </c>
      <c r="E14" s="10">
        <v>15727</v>
      </c>
    </row>
    <row r="15" spans="2:5" ht="15" customHeight="1">
      <c r="B15" s="71" t="s">
        <v>63</v>
      </c>
      <c r="D15" s="10">
        <v>34199</v>
      </c>
      <c r="E15" s="10">
        <v>34199</v>
      </c>
    </row>
    <row r="16" spans="2:5" ht="15" customHeight="1">
      <c r="B16" s="71" t="s">
        <v>64</v>
      </c>
      <c r="D16" s="10">
        <v>13661</v>
      </c>
      <c r="E16" s="10">
        <v>10645</v>
      </c>
    </row>
    <row r="17" spans="2:5" ht="15" customHeight="1">
      <c r="B17" s="71" t="s">
        <v>61</v>
      </c>
      <c r="D17" s="10">
        <v>6085</v>
      </c>
      <c r="E17" s="10">
        <v>6828</v>
      </c>
    </row>
    <row r="18" spans="2:5" ht="15" customHeight="1">
      <c r="B18" s="71" t="s">
        <v>65</v>
      </c>
      <c r="D18" s="70">
        <v>469</v>
      </c>
      <c r="E18" s="70">
        <v>470</v>
      </c>
    </row>
    <row r="19" spans="2:5" ht="15" customHeight="1">
      <c r="B19" s="71" t="s">
        <v>113</v>
      </c>
      <c r="D19" s="10">
        <v>110376</v>
      </c>
      <c r="E19" s="10">
        <v>138818</v>
      </c>
    </row>
    <row r="20" spans="2:5" ht="15" customHeight="1">
      <c r="D20" s="10"/>
      <c r="E20" s="10"/>
    </row>
    <row r="21" spans="2:5" ht="15" customHeight="1">
      <c r="B21" s="29" t="s">
        <v>96</v>
      </c>
      <c r="D21" s="10"/>
      <c r="E21" s="10"/>
    </row>
    <row r="22" spans="2:5" ht="15" customHeight="1">
      <c r="B22" s="71" t="s">
        <v>66</v>
      </c>
      <c r="D22" s="10">
        <v>4636</v>
      </c>
      <c r="E22" s="10">
        <v>3207</v>
      </c>
    </row>
    <row r="23" spans="2:5" ht="15" customHeight="1">
      <c r="B23" s="71" t="s">
        <v>67</v>
      </c>
      <c r="D23" s="10">
        <v>4940</v>
      </c>
      <c r="E23" s="10">
        <v>8570</v>
      </c>
    </row>
    <row r="24" spans="2:5" ht="15" customHeight="1">
      <c r="B24" s="71" t="s">
        <v>68</v>
      </c>
      <c r="D24" s="10">
        <v>11421</v>
      </c>
      <c r="E24" s="10">
        <v>21353</v>
      </c>
    </row>
    <row r="25" spans="2:5" ht="15" customHeight="1">
      <c r="B25" s="71" t="s">
        <v>69</v>
      </c>
      <c r="D25" s="10">
        <v>12045</v>
      </c>
      <c r="E25" s="10">
        <v>14382</v>
      </c>
    </row>
    <row r="26" spans="2:5" ht="15" customHeight="1">
      <c r="B26" s="71" t="s">
        <v>97</v>
      </c>
      <c r="D26" s="70">
        <v>3400</v>
      </c>
      <c r="E26" s="70">
        <v>4250</v>
      </c>
    </row>
    <row r="27" spans="2:5" ht="15" customHeight="1">
      <c r="B27" s="71" t="s">
        <v>114</v>
      </c>
      <c r="D27" s="10">
        <v>36442</v>
      </c>
      <c r="E27" s="10">
        <v>51762</v>
      </c>
    </row>
    <row r="28" spans="2:5" s="29" customFormat="1" ht="15" customHeight="1">
      <c r="D28" s="30"/>
      <c r="E28" s="30"/>
    </row>
    <row r="29" spans="2:5" ht="15" customHeight="1">
      <c r="B29" s="71" t="s">
        <v>98</v>
      </c>
      <c r="D29" s="10">
        <v>9909</v>
      </c>
      <c r="E29" s="10">
        <v>5660</v>
      </c>
    </row>
    <row r="30" spans="2:5" ht="15" customHeight="1">
      <c r="B30" s="71" t="s">
        <v>69</v>
      </c>
      <c r="D30" s="10">
        <v>894</v>
      </c>
      <c r="E30" s="10">
        <v>1362</v>
      </c>
    </row>
    <row r="31" spans="2:5" ht="15" customHeight="1">
      <c r="B31" s="71" t="s">
        <v>70</v>
      </c>
      <c r="D31" s="70">
        <v>6</v>
      </c>
      <c r="E31" s="70">
        <v>963</v>
      </c>
    </row>
    <row r="32" spans="2:5" ht="15" customHeight="1">
      <c r="B32" s="71" t="s">
        <v>115</v>
      </c>
      <c r="D32" s="10">
        <v>47251</v>
      </c>
      <c r="E32" s="10">
        <v>59747</v>
      </c>
    </row>
    <row r="33" spans="2:5" s="29" customFormat="1" ht="15" customHeight="1">
      <c r="D33" s="30"/>
      <c r="E33" s="30"/>
    </row>
    <row r="34" spans="2:5" ht="15" customHeight="1">
      <c r="B34" s="71" t="s">
        <v>99</v>
      </c>
      <c r="D34" s="10">
        <v>5000</v>
      </c>
      <c r="E34" s="10">
        <v>0</v>
      </c>
    </row>
    <row r="35" spans="2:5" ht="15" customHeight="1">
      <c r="B35" s="71" t="s">
        <v>116</v>
      </c>
      <c r="D35" s="10">
        <v>51038</v>
      </c>
      <c r="E35" s="10">
        <v>56038</v>
      </c>
    </row>
    <row r="36" spans="2:5" ht="15" customHeight="1">
      <c r="B36" s="71" t="s">
        <v>71</v>
      </c>
      <c r="D36" s="10">
        <v>8613</v>
      </c>
      <c r="E36" s="10">
        <v>10814</v>
      </c>
    </row>
    <row r="37" spans="2:5" ht="15" customHeight="1">
      <c r="B37" s="71" t="s">
        <v>72</v>
      </c>
      <c r="D37" s="65">
        <v>-1470</v>
      </c>
      <c r="E37" s="65">
        <v>12422</v>
      </c>
    </row>
    <row r="38" spans="2:5" ht="15" customHeight="1">
      <c r="B38" s="71" t="s">
        <v>73</v>
      </c>
      <c r="D38" s="65">
        <v>-56</v>
      </c>
      <c r="E38" s="65">
        <v>-203</v>
      </c>
    </row>
    <row r="39" spans="2:5" ht="15" customHeight="1">
      <c r="B39" s="71" t="s">
        <v>117</v>
      </c>
      <c r="D39" s="70">
        <v>58125</v>
      </c>
      <c r="E39" s="70">
        <v>79071</v>
      </c>
    </row>
    <row r="40" spans="2:5" ht="15" customHeight="1">
      <c r="B40" s="71" t="s">
        <v>118</v>
      </c>
      <c r="D40" s="10">
        <v>110376</v>
      </c>
      <c r="E40" s="10">
        <v>138818</v>
      </c>
    </row>
    <row r="41" spans="2:5" ht="15" customHeight="1">
      <c r="D41" s="10"/>
      <c r="E41" s="10"/>
    </row>
    <row r="42" spans="2:5" ht="15" customHeight="1">
      <c r="B42" s="29"/>
    </row>
    <row r="44" spans="2:5" ht="15" customHeight="1">
      <c r="B44" s="29" t="s">
        <v>245</v>
      </c>
    </row>
  </sheetData>
  <mergeCells count="1">
    <mergeCell ref="D5:E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3"/>
  <sheetViews>
    <sheetView showGridLines="0" workbookViewId="0"/>
  </sheetViews>
  <sheetFormatPr baseColWidth="10" defaultColWidth="8.83203125" defaultRowHeight="14" x14ac:dyDescent="0"/>
  <sheetData>
    <row r="1" spans="5:5" s="23" customFormat="1" ht="13">
      <c r="E1" s="68" t="s">
        <v>140</v>
      </c>
    </row>
    <row r="2" spans="5:5" s="23" customFormat="1" ht="13">
      <c r="E2" s="60" t="s">
        <v>243</v>
      </c>
    </row>
    <row r="3" spans="5:5" s="29" customFormat="1" ht="13">
      <c r="E3" s="68" t="s">
        <v>141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showGridLines="0" workbookViewId="0"/>
  </sheetViews>
  <sheetFormatPr baseColWidth="10" defaultColWidth="8.83203125" defaultRowHeight="13" x14ac:dyDescent="0"/>
  <cols>
    <col min="1" max="1" width="4.1640625" style="5" customWidth="1"/>
    <col min="2" max="2" width="12.1640625" style="5" customWidth="1"/>
    <col min="3" max="16384" width="8.83203125" style="5"/>
  </cols>
  <sheetData>
    <row r="1" spans="1:21" s="19" customFormat="1">
      <c r="C1" s="14"/>
      <c r="D1" s="22" t="s">
        <v>103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s="19" customFormat="1">
      <c r="C2" s="14"/>
      <c r="D2" s="60" t="s">
        <v>243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>
      <c r="C3" s="21"/>
      <c r="D3" s="22" t="s">
        <v>134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>
      <c r="A4" s="7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>
      <c r="E5" s="22" t="s">
        <v>135</v>
      </c>
    </row>
    <row r="6" spans="1:21">
      <c r="B6" s="22" t="s">
        <v>127</v>
      </c>
      <c r="C6" s="22" t="s">
        <v>128</v>
      </c>
      <c r="D6" s="22" t="s">
        <v>129</v>
      </c>
      <c r="E6" s="22" t="s">
        <v>130</v>
      </c>
      <c r="F6" s="22" t="s">
        <v>131</v>
      </c>
      <c r="G6" s="22" t="s">
        <v>132</v>
      </c>
    </row>
    <row r="7" spans="1:21">
      <c r="B7" s="22"/>
      <c r="C7" s="22"/>
      <c r="D7" s="22"/>
      <c r="E7" s="22"/>
      <c r="F7" s="22"/>
      <c r="G7" s="22"/>
    </row>
    <row r="8" spans="1:21">
      <c r="B8" s="26">
        <v>39843</v>
      </c>
      <c r="C8" s="27">
        <v>0.24</v>
      </c>
      <c r="D8" s="27">
        <v>0.51</v>
      </c>
      <c r="E8" s="27">
        <v>1.85</v>
      </c>
      <c r="F8" s="27">
        <v>2.87</v>
      </c>
      <c r="G8" s="27">
        <v>3.58</v>
      </c>
    </row>
    <row r="9" spans="1:21">
      <c r="B9" s="26">
        <v>39871</v>
      </c>
      <c r="C9" s="27">
        <v>0.26</v>
      </c>
      <c r="D9" s="27">
        <v>0.72</v>
      </c>
      <c r="E9" s="27">
        <v>1.99</v>
      </c>
      <c r="F9" s="27">
        <v>3.02</v>
      </c>
      <c r="G9" s="27">
        <v>3.71</v>
      </c>
    </row>
    <row r="10" spans="1:21">
      <c r="B10" s="26">
        <v>39903</v>
      </c>
      <c r="C10" s="27">
        <v>0.21</v>
      </c>
      <c r="D10" s="27">
        <v>0.56999999999999995</v>
      </c>
      <c r="E10" s="27">
        <v>1.67</v>
      </c>
      <c r="F10" s="27">
        <v>2.71</v>
      </c>
      <c r="G10" s="27">
        <v>3.56</v>
      </c>
    </row>
    <row r="11" spans="1:21">
      <c r="B11" s="26">
        <v>39904</v>
      </c>
      <c r="C11" s="27">
        <v>0.22</v>
      </c>
      <c r="D11" s="27">
        <v>0.57999999999999996</v>
      </c>
      <c r="E11" s="27">
        <v>1.65</v>
      </c>
      <c r="F11" s="27">
        <v>2.68</v>
      </c>
      <c r="G11" s="27">
        <v>3.51</v>
      </c>
    </row>
    <row r="12" spans="1:21">
      <c r="B12" s="26">
        <v>39905</v>
      </c>
      <c r="C12" s="27">
        <v>0.22</v>
      </c>
      <c r="D12" s="27">
        <v>0.59</v>
      </c>
      <c r="E12" s="27">
        <v>1.74</v>
      </c>
      <c r="F12" s="27">
        <v>2.77</v>
      </c>
      <c r="G12" s="27">
        <v>3.57</v>
      </c>
    </row>
    <row r="13" spans="1:21">
      <c r="B13" s="26">
        <v>39906</v>
      </c>
      <c r="C13" s="27">
        <v>0.21</v>
      </c>
      <c r="D13" s="27">
        <v>0.6</v>
      </c>
      <c r="E13" s="27">
        <v>1.87</v>
      </c>
      <c r="F13" s="27">
        <v>2.91</v>
      </c>
      <c r="G13" s="27">
        <v>3.7</v>
      </c>
    </row>
    <row r="14" spans="1:21">
      <c r="B14" s="26">
        <v>39909</v>
      </c>
      <c r="C14" s="27">
        <v>0.2</v>
      </c>
      <c r="D14" s="27">
        <v>0.6</v>
      </c>
      <c r="E14" s="27">
        <v>1.9</v>
      </c>
      <c r="F14" s="27">
        <v>2.95</v>
      </c>
      <c r="G14" s="27">
        <v>3.73</v>
      </c>
    </row>
    <row r="15" spans="1:21">
      <c r="B15" s="26">
        <v>39910</v>
      </c>
      <c r="C15" s="27">
        <v>0.2</v>
      </c>
      <c r="D15" s="27">
        <v>0.6</v>
      </c>
      <c r="E15" s="27">
        <v>1.87</v>
      </c>
      <c r="F15" s="27">
        <v>2.93</v>
      </c>
      <c r="G15" s="27">
        <v>3.72</v>
      </c>
    </row>
    <row r="16" spans="1:21">
      <c r="B16" s="26">
        <v>39911</v>
      </c>
      <c r="C16" s="27">
        <v>0.18</v>
      </c>
      <c r="D16" s="27">
        <v>0.59</v>
      </c>
      <c r="E16" s="27">
        <v>1.83</v>
      </c>
      <c r="F16" s="27">
        <v>2.86</v>
      </c>
      <c r="G16" s="27">
        <v>3.66</v>
      </c>
    </row>
    <row r="17" spans="2:7">
      <c r="B17" s="26">
        <v>39912</v>
      </c>
      <c r="C17" s="27">
        <v>0.18</v>
      </c>
      <c r="D17" s="27">
        <v>0.6</v>
      </c>
      <c r="E17" s="27">
        <v>1.9</v>
      </c>
      <c r="F17" s="27">
        <v>2.96</v>
      </c>
      <c r="G17" s="27">
        <v>3.76</v>
      </c>
    </row>
    <row r="19" spans="2:7">
      <c r="B19" s="28" t="s">
        <v>246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showGridLines="0" workbookViewId="0"/>
  </sheetViews>
  <sheetFormatPr baseColWidth="10" defaultColWidth="8.83203125" defaultRowHeight="12" x14ac:dyDescent="0"/>
  <cols>
    <col min="1" max="1" width="8.83203125" style="11"/>
    <col min="2" max="2" width="19" style="11" customWidth="1"/>
    <col min="3" max="5" width="8.83203125" style="11"/>
    <col min="6" max="6" width="11.1640625" style="11" bestFit="1" customWidth="1"/>
    <col min="7" max="16384" width="8.83203125" style="11"/>
  </cols>
  <sheetData>
    <row r="1" spans="2:8" s="24" customFormat="1" ht="13">
      <c r="D1" s="68" t="s">
        <v>105</v>
      </c>
    </row>
    <row r="2" spans="2:8" s="24" customFormat="1" ht="13">
      <c r="D2" s="60" t="s">
        <v>243</v>
      </c>
    </row>
    <row r="3" spans="2:8" ht="13">
      <c r="D3" s="68" t="s">
        <v>104</v>
      </c>
    </row>
    <row r="7" spans="2:8">
      <c r="D7" s="12" t="s">
        <v>100</v>
      </c>
      <c r="F7" s="12"/>
      <c r="G7" s="12" t="s">
        <v>101</v>
      </c>
    </row>
    <row r="8" spans="2:8">
      <c r="B8" s="11" t="s">
        <v>4</v>
      </c>
      <c r="C8" s="72" t="s">
        <v>21</v>
      </c>
      <c r="D8" s="72" t="s">
        <v>22</v>
      </c>
      <c r="E8" s="72" t="s">
        <v>23</v>
      </c>
      <c r="F8" s="72" t="s">
        <v>102</v>
      </c>
      <c r="G8" s="72" t="s">
        <v>24</v>
      </c>
      <c r="H8" s="72" t="s">
        <v>25</v>
      </c>
    </row>
    <row r="9" spans="2:8" ht="15.75" customHeight="1">
      <c r="C9" s="12"/>
      <c r="D9" s="12"/>
      <c r="E9" s="12"/>
      <c r="G9" s="12"/>
      <c r="H9" s="12"/>
    </row>
    <row r="10" spans="2:8" ht="15" customHeight="1">
      <c r="B10" s="11" t="s">
        <v>26</v>
      </c>
      <c r="C10" s="12" t="s">
        <v>27</v>
      </c>
      <c r="D10" s="12" t="s">
        <v>27</v>
      </c>
      <c r="E10" s="12" t="s">
        <v>27</v>
      </c>
      <c r="F10" s="12" t="s">
        <v>27</v>
      </c>
      <c r="G10" s="12"/>
      <c r="H10" s="12" t="s">
        <v>27</v>
      </c>
    </row>
    <row r="11" spans="2:8" ht="15" customHeight="1">
      <c r="B11" s="11" t="s">
        <v>28</v>
      </c>
      <c r="C11" s="12" t="s">
        <v>27</v>
      </c>
      <c r="D11" s="12" t="s">
        <v>27</v>
      </c>
      <c r="E11" s="12" t="s">
        <v>27</v>
      </c>
      <c r="F11" s="12" t="s">
        <v>27</v>
      </c>
      <c r="G11" s="12"/>
      <c r="H11" s="12" t="s">
        <v>27</v>
      </c>
    </row>
    <row r="12" spans="2:8" ht="15" customHeight="1">
      <c r="B12" s="11" t="s">
        <v>29</v>
      </c>
      <c r="C12" s="12" t="s">
        <v>27</v>
      </c>
      <c r="D12" s="12"/>
      <c r="E12" s="12"/>
      <c r="F12" s="12"/>
      <c r="G12" s="12" t="s">
        <v>27</v>
      </c>
      <c r="H12" s="12"/>
    </row>
    <row r="13" spans="2:8" ht="15" customHeight="1">
      <c r="B13" s="11" t="s">
        <v>30</v>
      </c>
      <c r="C13" s="12" t="s">
        <v>27</v>
      </c>
      <c r="D13" s="12" t="s">
        <v>27</v>
      </c>
      <c r="E13" s="12" t="s">
        <v>27</v>
      </c>
      <c r="F13" s="12" t="s">
        <v>27</v>
      </c>
      <c r="G13" s="12"/>
      <c r="H13" s="12" t="s">
        <v>27</v>
      </c>
    </row>
    <row r="14" spans="2:8" ht="15" customHeight="1">
      <c r="B14" s="11" t="s">
        <v>31</v>
      </c>
      <c r="C14" s="12" t="s">
        <v>27</v>
      </c>
      <c r="D14" s="12" t="s">
        <v>27</v>
      </c>
      <c r="E14" s="12" t="s">
        <v>27</v>
      </c>
      <c r="F14" s="12" t="s">
        <v>27</v>
      </c>
      <c r="G14" s="12"/>
      <c r="H14" s="12" t="s">
        <v>27</v>
      </c>
    </row>
    <row r="15" spans="2:8" ht="15" customHeight="1">
      <c r="B15" s="11" t="s">
        <v>32</v>
      </c>
      <c r="C15" s="12" t="s">
        <v>27</v>
      </c>
      <c r="D15" s="12" t="s">
        <v>27</v>
      </c>
      <c r="E15" s="12" t="s">
        <v>27</v>
      </c>
      <c r="F15" s="12" t="s">
        <v>27</v>
      </c>
      <c r="G15" s="12"/>
      <c r="H15" s="12" t="s">
        <v>27</v>
      </c>
    </row>
    <row r="16" spans="2:8" ht="15" customHeight="1">
      <c r="B16" s="11" t="s">
        <v>33</v>
      </c>
      <c r="C16" s="12" t="s">
        <v>27</v>
      </c>
      <c r="D16" s="12" t="s">
        <v>27</v>
      </c>
      <c r="E16" s="12" t="s">
        <v>27</v>
      </c>
      <c r="F16" s="12" t="s">
        <v>27</v>
      </c>
      <c r="G16" s="12"/>
      <c r="H16" s="12" t="s">
        <v>27</v>
      </c>
    </row>
    <row r="17" spans="2:8" ht="15" customHeight="1">
      <c r="B17" s="11" t="s">
        <v>34</v>
      </c>
      <c r="C17" s="12" t="s">
        <v>27</v>
      </c>
      <c r="D17" s="12" t="s">
        <v>27</v>
      </c>
      <c r="E17" s="12" t="s">
        <v>27</v>
      </c>
      <c r="F17" s="12" t="s">
        <v>27</v>
      </c>
      <c r="G17" s="12"/>
      <c r="H17" s="12" t="s">
        <v>27</v>
      </c>
    </row>
    <row r="18" spans="2:8" ht="15" customHeight="1">
      <c r="B18" s="11" t="s">
        <v>35</v>
      </c>
      <c r="C18" s="12" t="s">
        <v>27</v>
      </c>
      <c r="D18" s="12" t="s">
        <v>27</v>
      </c>
      <c r="E18" s="12" t="s">
        <v>27</v>
      </c>
      <c r="F18" s="12" t="s">
        <v>27</v>
      </c>
      <c r="G18" s="12"/>
      <c r="H18" s="12" t="s">
        <v>27</v>
      </c>
    </row>
    <row r="19" spans="2:8" ht="15" customHeight="1">
      <c r="B19" s="11" t="s">
        <v>36</v>
      </c>
      <c r="C19" s="12" t="s">
        <v>27</v>
      </c>
      <c r="D19" s="12" t="s">
        <v>27</v>
      </c>
      <c r="E19" s="12" t="s">
        <v>27</v>
      </c>
      <c r="F19" s="12" t="s">
        <v>27</v>
      </c>
      <c r="G19" s="12"/>
      <c r="H19" s="12" t="s">
        <v>27</v>
      </c>
    </row>
    <row r="20" spans="2:8" ht="15" customHeight="1">
      <c r="B20" s="11" t="s">
        <v>37</v>
      </c>
      <c r="C20" s="12" t="s">
        <v>27</v>
      </c>
      <c r="D20" s="12" t="s">
        <v>27</v>
      </c>
      <c r="E20" s="12" t="s">
        <v>27</v>
      </c>
      <c r="F20" s="12" t="s">
        <v>27</v>
      </c>
      <c r="G20" s="12"/>
      <c r="H20" s="12" t="s">
        <v>27</v>
      </c>
    </row>
    <row r="21" spans="2:8" ht="15" customHeight="1">
      <c r="B21" s="11" t="s">
        <v>38</v>
      </c>
      <c r="C21" s="12" t="s">
        <v>27</v>
      </c>
      <c r="D21" s="12" t="s">
        <v>27</v>
      </c>
      <c r="E21" s="12" t="s">
        <v>27</v>
      </c>
      <c r="F21" s="12" t="s">
        <v>27</v>
      </c>
      <c r="G21" s="12"/>
      <c r="H21" s="12" t="s">
        <v>27</v>
      </c>
    </row>
    <row r="22" spans="2:8" ht="15" customHeight="1">
      <c r="B22" s="11" t="s">
        <v>39</v>
      </c>
      <c r="C22" s="12" t="s">
        <v>27</v>
      </c>
      <c r="D22" s="12"/>
      <c r="E22" s="12"/>
      <c r="F22" s="12"/>
      <c r="G22" s="12" t="s">
        <v>27</v>
      </c>
      <c r="H22" s="12"/>
    </row>
    <row r="23" spans="2:8" ht="15" customHeight="1">
      <c r="B23" s="11" t="s">
        <v>40</v>
      </c>
      <c r="C23" s="12" t="s">
        <v>27</v>
      </c>
      <c r="D23" s="12" t="s">
        <v>27</v>
      </c>
      <c r="E23" s="12" t="s">
        <v>27</v>
      </c>
      <c r="F23" s="12" t="s">
        <v>27</v>
      </c>
      <c r="G23" s="12"/>
      <c r="H23" s="12" t="s">
        <v>27</v>
      </c>
    </row>
    <row r="24" spans="2:8" ht="15" customHeight="1">
      <c r="B24" s="11" t="s">
        <v>41</v>
      </c>
      <c r="C24" s="12" t="s">
        <v>27</v>
      </c>
      <c r="D24" s="12" t="s">
        <v>27</v>
      </c>
      <c r="E24" s="12" t="s">
        <v>27</v>
      </c>
      <c r="F24" s="12" t="s">
        <v>27</v>
      </c>
      <c r="G24" s="12"/>
      <c r="H24" s="12" t="s">
        <v>27</v>
      </c>
    </row>
    <row r="25" spans="2:8" ht="15" customHeight="1">
      <c r="B25" s="11" t="s">
        <v>42</v>
      </c>
      <c r="C25" s="12" t="s">
        <v>27</v>
      </c>
      <c r="D25" s="12" t="s">
        <v>27</v>
      </c>
      <c r="E25" s="12" t="s">
        <v>27</v>
      </c>
      <c r="F25" s="12" t="s">
        <v>27</v>
      </c>
      <c r="G25" s="12"/>
      <c r="H25" s="12" t="s">
        <v>27</v>
      </c>
    </row>
    <row r="26" spans="2:8" ht="15" customHeight="1">
      <c r="B26" s="11" t="s">
        <v>43</v>
      </c>
      <c r="C26" s="12" t="s">
        <v>27</v>
      </c>
      <c r="D26" s="12" t="s">
        <v>27</v>
      </c>
      <c r="E26" s="12" t="s">
        <v>27</v>
      </c>
      <c r="F26" s="12" t="s">
        <v>27</v>
      </c>
      <c r="G26" s="12"/>
      <c r="H26" s="12" t="s">
        <v>27</v>
      </c>
    </row>
    <row r="27" spans="2:8" ht="15" customHeight="1">
      <c r="B27" s="11" t="s">
        <v>44</v>
      </c>
      <c r="C27" s="12" t="s">
        <v>27</v>
      </c>
      <c r="D27" s="12"/>
      <c r="E27" s="12"/>
      <c r="F27" s="12"/>
      <c r="G27" s="12" t="s">
        <v>27</v>
      </c>
      <c r="H27" s="12"/>
    </row>
    <row r="28" spans="2:8" ht="15" customHeight="1">
      <c r="B28" s="11" t="s">
        <v>45</v>
      </c>
      <c r="C28" s="12" t="s">
        <v>27</v>
      </c>
      <c r="D28" s="12"/>
      <c r="E28" s="12"/>
      <c r="F28" s="12"/>
      <c r="G28" s="12" t="s">
        <v>27</v>
      </c>
      <c r="H28" s="12"/>
    </row>
    <row r="29" spans="2:8" ht="15" customHeight="1">
      <c r="B29" s="11" t="s">
        <v>46</v>
      </c>
      <c r="C29" s="12" t="s">
        <v>27</v>
      </c>
      <c r="D29" s="12" t="s">
        <v>27</v>
      </c>
      <c r="E29" s="12" t="s">
        <v>27</v>
      </c>
      <c r="F29" s="12" t="s">
        <v>27</v>
      </c>
      <c r="G29" s="12"/>
      <c r="H29" s="12" t="s">
        <v>27</v>
      </c>
    </row>
    <row r="30" spans="2:8" ht="15" customHeight="1">
      <c r="B30" s="11" t="s">
        <v>47</v>
      </c>
      <c r="C30" s="12" t="s">
        <v>27</v>
      </c>
      <c r="D30" s="12" t="s">
        <v>27</v>
      </c>
      <c r="E30" s="12" t="s">
        <v>27</v>
      </c>
      <c r="F30" s="12" t="s">
        <v>27</v>
      </c>
      <c r="G30" s="12"/>
      <c r="H30" s="12" t="s">
        <v>27</v>
      </c>
    </row>
    <row r="31" spans="2:8" ht="15" customHeight="1">
      <c r="B31" s="11" t="s">
        <v>48</v>
      </c>
      <c r="C31" s="12" t="s">
        <v>27</v>
      </c>
      <c r="D31" s="12" t="s">
        <v>27</v>
      </c>
      <c r="E31" s="12" t="s">
        <v>27</v>
      </c>
      <c r="F31" s="12" t="s">
        <v>27</v>
      </c>
      <c r="G31" s="12"/>
      <c r="H31" s="12" t="s">
        <v>27</v>
      </c>
    </row>
    <row r="32" spans="2:8" ht="15" customHeight="1">
      <c r="B32" s="11" t="s">
        <v>49</v>
      </c>
      <c r="C32" s="12" t="s">
        <v>27</v>
      </c>
      <c r="D32" s="12" t="s">
        <v>27</v>
      </c>
      <c r="E32" s="12" t="s">
        <v>27</v>
      </c>
      <c r="F32" s="12" t="s">
        <v>27</v>
      </c>
      <c r="G32" s="12"/>
      <c r="H32" s="12" t="s">
        <v>27</v>
      </c>
    </row>
    <row r="33" spans="2:8" ht="15" customHeight="1">
      <c r="B33" s="11" t="s">
        <v>50</v>
      </c>
      <c r="C33" s="12" t="s">
        <v>27</v>
      </c>
      <c r="D33" s="12" t="s">
        <v>27</v>
      </c>
      <c r="E33" s="12" t="s">
        <v>27</v>
      </c>
      <c r="F33" s="12" t="s">
        <v>27</v>
      </c>
      <c r="G33" s="12"/>
      <c r="H33" s="12" t="s">
        <v>27</v>
      </c>
    </row>
    <row r="34" spans="2:8" ht="15" customHeight="1">
      <c r="B34" s="11" t="s">
        <v>51</v>
      </c>
      <c r="C34" s="12" t="s">
        <v>27</v>
      </c>
      <c r="D34" s="12"/>
      <c r="E34" s="12"/>
      <c r="F34" s="12"/>
      <c r="G34" s="12" t="s">
        <v>27</v>
      </c>
      <c r="H34" s="12"/>
    </row>
    <row r="35" spans="2:8" ht="15" customHeight="1">
      <c r="B35" s="11" t="s">
        <v>52</v>
      </c>
      <c r="C35" s="12" t="s">
        <v>27</v>
      </c>
      <c r="D35" s="12" t="s">
        <v>27</v>
      </c>
      <c r="E35" s="12" t="s">
        <v>27</v>
      </c>
      <c r="F35" s="12" t="s">
        <v>27</v>
      </c>
      <c r="G35" s="12"/>
      <c r="H35" s="12" t="s">
        <v>27</v>
      </c>
    </row>
    <row r="36" spans="2:8" ht="15" customHeight="1">
      <c r="B36" s="11" t="s">
        <v>53</v>
      </c>
      <c r="C36" s="12" t="s">
        <v>27</v>
      </c>
      <c r="D36" s="12" t="s">
        <v>27</v>
      </c>
      <c r="E36" s="12"/>
      <c r="F36" s="12"/>
      <c r="G36" s="12" t="s">
        <v>27</v>
      </c>
      <c r="H36" s="12"/>
    </row>
    <row r="37" spans="2:8" ht="15" customHeight="1">
      <c r="B37" s="11" t="s">
        <v>54</v>
      </c>
      <c r="C37" s="12" t="s">
        <v>27</v>
      </c>
      <c r="D37" s="12" t="s">
        <v>27</v>
      </c>
      <c r="E37" s="12"/>
      <c r="F37" s="12"/>
      <c r="G37" s="12" t="s">
        <v>27</v>
      </c>
      <c r="H37" s="12"/>
    </row>
    <row r="38" spans="2:8" ht="15" customHeight="1">
      <c r="B38" s="11" t="s">
        <v>55</v>
      </c>
      <c r="C38" s="12" t="s">
        <v>27</v>
      </c>
      <c r="D38" s="12"/>
      <c r="E38" s="12"/>
      <c r="F38" s="12"/>
      <c r="G38" s="12" t="s">
        <v>27</v>
      </c>
      <c r="H38" s="12"/>
    </row>
    <row r="39" spans="2:8" ht="15" customHeight="1">
      <c r="B39" s="11" t="s">
        <v>56</v>
      </c>
      <c r="C39" s="12" t="s">
        <v>27</v>
      </c>
      <c r="D39" s="12"/>
      <c r="E39" s="12"/>
      <c r="F39" s="12"/>
      <c r="G39" s="12" t="s">
        <v>27</v>
      </c>
      <c r="H39" s="12"/>
    </row>
    <row r="40" spans="2:8" ht="15" customHeight="1">
      <c r="B40" s="11" t="s">
        <v>57</v>
      </c>
      <c r="C40" s="12" t="s">
        <v>27</v>
      </c>
      <c r="D40" s="12"/>
      <c r="E40" s="12"/>
      <c r="F40" s="12"/>
      <c r="G40" s="12" t="s">
        <v>27</v>
      </c>
      <c r="H40" s="12"/>
    </row>
    <row r="44" spans="2:8" ht="13">
      <c r="B44" s="29" t="s">
        <v>245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/>
  </sheetViews>
  <sheetFormatPr baseColWidth="10" defaultColWidth="8.83203125" defaultRowHeight="13" x14ac:dyDescent="0"/>
  <cols>
    <col min="1" max="1" width="27.5" style="28" customWidth="1"/>
    <col min="2" max="4" width="13" style="28" customWidth="1"/>
    <col min="5" max="16384" width="8.83203125" style="28"/>
  </cols>
  <sheetData>
    <row r="1" spans="1:4" s="46" customFormat="1">
      <c r="C1" s="68" t="s">
        <v>124</v>
      </c>
    </row>
    <row r="2" spans="1:4" s="46" customFormat="1">
      <c r="C2" s="60" t="s">
        <v>243</v>
      </c>
    </row>
    <row r="3" spans="1:4" ht="15">
      <c r="C3" s="73" t="s">
        <v>253</v>
      </c>
    </row>
    <row r="4" spans="1:4">
      <c r="A4" s="13"/>
    </row>
    <row r="5" spans="1:4">
      <c r="B5" s="28">
        <v>2006</v>
      </c>
      <c r="C5" s="28">
        <v>2007</v>
      </c>
      <c r="D5" s="28">
        <v>2008</v>
      </c>
    </row>
    <row r="7" spans="1:4">
      <c r="A7" s="28" t="s">
        <v>0</v>
      </c>
      <c r="B7" s="6">
        <f>'Exhibit 1'!F7</f>
        <v>91570</v>
      </c>
      <c r="C7" s="6">
        <f>'Exhibit 1'!G7</f>
        <v>137321</v>
      </c>
      <c r="D7" s="6">
        <f>'Exhibit 1'!H7</f>
        <v>209380</v>
      </c>
    </row>
    <row r="8" spans="1:4">
      <c r="A8" s="28" t="s">
        <v>150</v>
      </c>
      <c r="B8" s="44">
        <f>B7/'Exhibit 1'!E7-1</f>
        <v>0.89186397256311722</v>
      </c>
      <c r="C8" s="44">
        <f>C7/'Exhibit 1'!F7-1</f>
        <v>0.49962869935568421</v>
      </c>
      <c r="D8" s="44">
        <f>D7/'Exhibit 1'!G7-1</f>
        <v>0.5247485817901123</v>
      </c>
    </row>
    <row r="9" spans="1:4">
      <c r="B9" s="44"/>
      <c r="C9" s="44"/>
      <c r="D9" s="44"/>
    </row>
    <row r="10" spans="1:4">
      <c r="A10" s="28" t="s">
        <v>126</v>
      </c>
      <c r="B10" s="6">
        <f>'Exhibit 1'!F18+'Exhibit 1'!F16+6500</f>
        <v>1290</v>
      </c>
      <c r="C10" s="6">
        <f>'Exhibit 1'!G18+7800</f>
        <v>16318</v>
      </c>
      <c r="D10" s="6">
        <f>'Exhibit 1'!H18+7100</f>
        <v>34625</v>
      </c>
    </row>
    <row r="11" spans="1:4">
      <c r="A11" s="28" t="s">
        <v>149</v>
      </c>
      <c r="B11" s="16">
        <f>B10/B7</f>
        <v>1.4087583269629791E-2</v>
      </c>
      <c r="C11" s="16">
        <f>C10/C7</f>
        <v>0.1188310600709287</v>
      </c>
      <c r="D11" s="16">
        <f>D10/D7</f>
        <v>0.16536918521348745</v>
      </c>
    </row>
    <row r="13" spans="1:4">
      <c r="A13" s="28" t="s">
        <v>151</v>
      </c>
      <c r="C13" s="6">
        <f>'Exhibit 2'!D26+'Exhibit 2'!D29</f>
        <v>13309</v>
      </c>
      <c r="D13" s="6">
        <f>'Exhibit 2'!E26+'Exhibit 2'!E29</f>
        <v>9910</v>
      </c>
    </row>
    <row r="14" spans="1:4">
      <c r="A14" s="28" t="s">
        <v>152</v>
      </c>
      <c r="C14" s="70">
        <f>'Exhibit 2'!D39</f>
        <v>58125</v>
      </c>
      <c r="D14" s="70">
        <f>'Exhibit 2'!E39</f>
        <v>79071</v>
      </c>
    </row>
    <row r="15" spans="1:4">
      <c r="A15" s="28" t="s">
        <v>153</v>
      </c>
      <c r="C15" s="6">
        <f>C13+C14</f>
        <v>71434</v>
      </c>
      <c r="D15" s="6">
        <f>D13+D14</f>
        <v>88981</v>
      </c>
    </row>
    <row r="16" spans="1:4">
      <c r="C16" s="6"/>
      <c r="D16" s="6"/>
    </row>
    <row r="17" spans="1:4">
      <c r="A17" s="28" t="s">
        <v>154</v>
      </c>
      <c r="C17" s="45">
        <f>C7/C15</f>
        <v>1.9223479015594815</v>
      </c>
      <c r="D17" s="45">
        <f>D7/D15</f>
        <v>2.3530866139962465</v>
      </c>
    </row>
    <row r="18" spans="1:4">
      <c r="A18" s="28" t="s">
        <v>155</v>
      </c>
      <c r="C18" s="16">
        <f>'Exhibit 1'!G18/'Exhibit 6'!C15</f>
        <v>0.11924293753674721</v>
      </c>
      <c r="D18" s="16">
        <f>'Exhibit 1'!H18/'Exhibit 6'!D15</f>
        <v>0.30933570087996315</v>
      </c>
    </row>
    <row r="19" spans="1:4">
      <c r="C19" s="45"/>
      <c r="D19" s="45"/>
    </row>
    <row r="20" spans="1:4">
      <c r="A20" s="28" t="s">
        <v>156</v>
      </c>
      <c r="B20" s="47">
        <v>6.08</v>
      </c>
      <c r="C20" s="47">
        <v>11.19</v>
      </c>
      <c r="D20" s="47">
        <v>17.489999999999998</v>
      </c>
    </row>
    <row r="22" spans="1:4">
      <c r="A22" s="28" t="s">
        <v>157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workbookViewId="0"/>
  </sheetViews>
  <sheetFormatPr baseColWidth="10" defaultColWidth="8.83203125" defaultRowHeight="13" x14ac:dyDescent="0"/>
  <cols>
    <col min="1" max="1" width="3.83203125" style="5" customWidth="1"/>
    <col min="2" max="2" width="19.33203125" style="5" customWidth="1"/>
    <col min="3" max="13" width="9" style="5" customWidth="1"/>
    <col min="14" max="16384" width="8.83203125" style="5"/>
  </cols>
  <sheetData>
    <row r="1" spans="1:16" s="19" customFormat="1">
      <c r="D1" s="25"/>
      <c r="E1" s="25"/>
      <c r="F1" s="68" t="s">
        <v>120</v>
      </c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19" customFormat="1">
      <c r="F2" s="60" t="s">
        <v>243</v>
      </c>
    </row>
    <row r="3" spans="1:16" ht="15">
      <c r="F3" s="73" t="s">
        <v>179</v>
      </c>
    </row>
    <row r="4" spans="1:16" ht="15">
      <c r="A4" s="8"/>
    </row>
    <row r="5" spans="1:16">
      <c r="B5" s="28"/>
      <c r="C5" s="14" t="s">
        <v>74</v>
      </c>
      <c r="D5" s="14" t="s">
        <v>75</v>
      </c>
      <c r="E5" s="14" t="s">
        <v>76</v>
      </c>
      <c r="F5" s="14" t="s">
        <v>77</v>
      </c>
      <c r="G5" s="14" t="s">
        <v>78</v>
      </c>
      <c r="H5" s="14" t="s">
        <v>79</v>
      </c>
      <c r="I5" s="14" t="s">
        <v>80</v>
      </c>
      <c r="J5" s="14" t="s">
        <v>81</v>
      </c>
      <c r="K5" s="14" t="s">
        <v>82</v>
      </c>
      <c r="L5" s="14" t="s">
        <v>83</v>
      </c>
      <c r="M5" s="14" t="s">
        <v>84</v>
      </c>
    </row>
    <row r="6" spans="1:16" ht="6" customHeight="1">
      <c r="B6" s="28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6">
      <c r="B7" s="28" t="s">
        <v>108</v>
      </c>
      <c r="C7" s="16">
        <f>1000*C16/'Exhibit 1'!G7-1</f>
        <v>0.5247485817901123</v>
      </c>
      <c r="D7" s="16">
        <v>0.35</v>
      </c>
      <c r="E7" s="16">
        <v>0.35</v>
      </c>
      <c r="F7" s="16">
        <v>0.3</v>
      </c>
      <c r="G7" s="16">
        <v>0.25</v>
      </c>
      <c r="H7" s="16">
        <v>0.23</v>
      </c>
      <c r="I7" s="16">
        <v>0.21</v>
      </c>
      <c r="J7" s="16">
        <v>0.18</v>
      </c>
      <c r="K7" s="16">
        <v>0.13</v>
      </c>
      <c r="L7" s="16">
        <v>0.1</v>
      </c>
      <c r="M7" s="16">
        <v>0.05</v>
      </c>
    </row>
    <row r="8" spans="1:16">
      <c r="B8" s="28" t="s">
        <v>144</v>
      </c>
      <c r="C8" s="16">
        <f>C17/C16</f>
        <v>0.86304327060846309</v>
      </c>
      <c r="D8" s="16">
        <v>0.86</v>
      </c>
      <c r="E8" s="16">
        <f t="shared" ref="E8:M10" si="0">D8</f>
        <v>0.86</v>
      </c>
      <c r="F8" s="16">
        <v>0.85</v>
      </c>
      <c r="G8" s="16">
        <f t="shared" ref="G8:M8" si="1">F8-0.01</f>
        <v>0.84</v>
      </c>
      <c r="H8" s="16">
        <f t="shared" si="1"/>
        <v>0.83</v>
      </c>
      <c r="I8" s="16">
        <f t="shared" si="1"/>
        <v>0.82</v>
      </c>
      <c r="J8" s="16">
        <f t="shared" si="1"/>
        <v>0.80999999999999994</v>
      </c>
      <c r="K8" s="16">
        <f t="shared" si="1"/>
        <v>0.79999999999999993</v>
      </c>
      <c r="L8" s="16">
        <f t="shared" si="1"/>
        <v>0.78999999999999992</v>
      </c>
      <c r="M8" s="16">
        <f t="shared" si="1"/>
        <v>0.77999999999999992</v>
      </c>
    </row>
    <row r="9" spans="1:16">
      <c r="B9" s="28" t="s">
        <v>145</v>
      </c>
      <c r="C9" s="16">
        <f>C18/C16</f>
        <v>0.63502244722514101</v>
      </c>
      <c r="D9" s="16">
        <f>C9</f>
        <v>0.63502244722514101</v>
      </c>
      <c r="E9" s="16">
        <f t="shared" si="0"/>
        <v>0.63502244722514101</v>
      </c>
      <c r="F9" s="16">
        <v>0.63</v>
      </c>
      <c r="G9" s="16">
        <f>F9</f>
        <v>0.63</v>
      </c>
      <c r="H9" s="16">
        <v>0.625</v>
      </c>
      <c r="I9" s="16">
        <f t="shared" si="0"/>
        <v>0.625</v>
      </c>
      <c r="J9" s="16">
        <f t="shared" si="0"/>
        <v>0.625</v>
      </c>
      <c r="K9" s="16">
        <f t="shared" si="0"/>
        <v>0.625</v>
      </c>
      <c r="L9" s="16">
        <f t="shared" si="0"/>
        <v>0.625</v>
      </c>
      <c r="M9" s="16">
        <f t="shared" si="0"/>
        <v>0.625</v>
      </c>
    </row>
    <row r="10" spans="1:16">
      <c r="B10" s="28" t="s">
        <v>148</v>
      </c>
      <c r="C10" s="16">
        <f>C19/C16</f>
        <v>8.7816410354379607E-2</v>
      </c>
      <c r="D10" s="16">
        <v>0.09</v>
      </c>
      <c r="E10" s="16">
        <f t="shared" si="0"/>
        <v>0.09</v>
      </c>
      <c r="F10" s="16">
        <v>8.5000000000000006E-2</v>
      </c>
      <c r="G10" s="16">
        <f t="shared" si="0"/>
        <v>8.5000000000000006E-2</v>
      </c>
      <c r="H10" s="16">
        <f t="shared" si="0"/>
        <v>8.5000000000000006E-2</v>
      </c>
      <c r="I10" s="16">
        <f t="shared" si="0"/>
        <v>8.5000000000000006E-2</v>
      </c>
      <c r="J10" s="16">
        <v>0.08</v>
      </c>
      <c r="K10" s="16">
        <f t="shared" si="0"/>
        <v>0.08</v>
      </c>
      <c r="L10" s="16">
        <f t="shared" si="0"/>
        <v>0.08</v>
      </c>
      <c r="M10" s="16">
        <f t="shared" si="0"/>
        <v>0.08</v>
      </c>
    </row>
    <row r="11" spans="1:16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6">
      <c r="B12" s="28" t="s">
        <v>119</v>
      </c>
      <c r="C12" s="17">
        <v>7.0190000000000001</v>
      </c>
      <c r="D12" s="17">
        <v>5</v>
      </c>
      <c r="E12" s="17">
        <v>8</v>
      </c>
      <c r="F12" s="17">
        <v>9</v>
      </c>
      <c r="G12" s="17">
        <v>9.5</v>
      </c>
      <c r="H12" s="17">
        <v>10</v>
      </c>
      <c r="I12" s="17">
        <v>11</v>
      </c>
      <c r="J12" s="17">
        <f>I12</f>
        <v>11</v>
      </c>
      <c r="K12" s="17">
        <v>9</v>
      </c>
      <c r="L12" s="17">
        <v>8</v>
      </c>
      <c r="M12" s="17">
        <v>5</v>
      </c>
    </row>
    <row r="13" spans="1:16">
      <c r="B13" s="28" t="s">
        <v>109</v>
      </c>
      <c r="C13" s="17">
        <v>13.5</v>
      </c>
      <c r="D13" s="17">
        <v>15</v>
      </c>
      <c r="E13" s="17">
        <f>D13+0.2</f>
        <v>15.2</v>
      </c>
      <c r="F13" s="17">
        <f t="shared" ref="F13:K13" si="2">E13+0.2</f>
        <v>15.399999999999999</v>
      </c>
      <c r="G13" s="17">
        <f t="shared" si="2"/>
        <v>15.599999999999998</v>
      </c>
      <c r="H13" s="17">
        <f t="shared" si="2"/>
        <v>15.799999999999997</v>
      </c>
      <c r="I13" s="17">
        <f t="shared" si="2"/>
        <v>15.999999999999996</v>
      </c>
      <c r="J13" s="17">
        <f t="shared" si="2"/>
        <v>16.199999999999996</v>
      </c>
      <c r="K13" s="17">
        <f t="shared" si="2"/>
        <v>16.399999999999995</v>
      </c>
      <c r="L13" s="17">
        <v>16.8</v>
      </c>
      <c r="M13" s="17">
        <v>17.3</v>
      </c>
    </row>
    <row r="14" spans="1:16">
      <c r="B14" s="28" t="s">
        <v>110</v>
      </c>
      <c r="C14" s="18">
        <f>C16/C22</f>
        <v>8.9337372530613983</v>
      </c>
      <c r="D14" s="18">
        <v>9</v>
      </c>
      <c r="E14" s="18">
        <f t="shared" ref="E14:M14" si="3">D14</f>
        <v>9</v>
      </c>
      <c r="F14" s="18">
        <f t="shared" si="3"/>
        <v>9</v>
      </c>
      <c r="G14" s="18">
        <v>8.5</v>
      </c>
      <c r="H14" s="18">
        <v>8.5</v>
      </c>
      <c r="I14" s="18">
        <v>8</v>
      </c>
      <c r="J14" s="18">
        <f t="shared" si="3"/>
        <v>8</v>
      </c>
      <c r="K14" s="18">
        <f t="shared" si="3"/>
        <v>8</v>
      </c>
      <c r="L14" s="18">
        <f t="shared" si="3"/>
        <v>8</v>
      </c>
      <c r="M14" s="18">
        <f t="shared" si="3"/>
        <v>8</v>
      </c>
    </row>
    <row r="15" spans="1:16">
      <c r="B15" s="28"/>
      <c r="C15" s="18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6">
      <c r="B16" s="28" t="s">
        <v>0</v>
      </c>
      <c r="C16" s="17">
        <f>'Exhibit 1'!H7/1000</f>
        <v>209.38</v>
      </c>
      <c r="D16" s="17">
        <f t="shared" ref="D16:M16" si="4">C16*(1+D7)</f>
        <v>282.66300000000001</v>
      </c>
      <c r="E16" s="17">
        <f t="shared" si="4"/>
        <v>381.59505000000001</v>
      </c>
      <c r="F16" s="17">
        <f t="shared" si="4"/>
        <v>496.07356500000003</v>
      </c>
      <c r="G16" s="17">
        <f t="shared" si="4"/>
        <v>620.09195625000007</v>
      </c>
      <c r="H16" s="17">
        <f t="shared" si="4"/>
        <v>762.7131061875001</v>
      </c>
      <c r="I16" s="17">
        <f t="shared" si="4"/>
        <v>922.88285848687508</v>
      </c>
      <c r="J16" s="17">
        <f t="shared" si="4"/>
        <v>1089.0017730145125</v>
      </c>
      <c r="K16" s="17">
        <f t="shared" si="4"/>
        <v>1230.5720035063991</v>
      </c>
      <c r="L16" s="17">
        <f t="shared" si="4"/>
        <v>1353.6292038570391</v>
      </c>
      <c r="M16" s="17">
        <f t="shared" si="4"/>
        <v>1421.3106640498911</v>
      </c>
    </row>
    <row r="17" spans="1:13">
      <c r="B17" s="28" t="s">
        <v>5</v>
      </c>
      <c r="C17" s="17">
        <f>'Exhibit 1'!H9/1000</f>
        <v>180.70400000000001</v>
      </c>
      <c r="D17" s="17">
        <f>D16*D8</f>
        <v>243.09018</v>
      </c>
      <c r="E17" s="17">
        <f t="shared" ref="E17:M17" si="5">E16*E8</f>
        <v>328.17174299999999</v>
      </c>
      <c r="F17" s="17">
        <f t="shared" si="5"/>
        <v>421.66253025000003</v>
      </c>
      <c r="G17" s="17">
        <f t="shared" si="5"/>
        <v>520.87724324999999</v>
      </c>
      <c r="H17" s="17">
        <f t="shared" si="5"/>
        <v>633.05187813562509</v>
      </c>
      <c r="I17" s="17">
        <f t="shared" si="5"/>
        <v>756.76394395923751</v>
      </c>
      <c r="J17" s="17">
        <f t="shared" si="5"/>
        <v>882.09143614175514</v>
      </c>
      <c r="K17" s="17">
        <f t="shared" si="5"/>
        <v>984.45760280511922</v>
      </c>
      <c r="L17" s="17">
        <f t="shared" si="5"/>
        <v>1069.3670710470608</v>
      </c>
      <c r="M17" s="17">
        <f t="shared" si="5"/>
        <v>1108.6223179589149</v>
      </c>
    </row>
    <row r="18" spans="1:13">
      <c r="B18" s="28" t="s">
        <v>146</v>
      </c>
      <c r="C18" s="17">
        <f>('Exhibit 1'!H11+'Exhibit 1'!H14)/1000</f>
        <v>132.96100000000001</v>
      </c>
      <c r="D18" s="17">
        <f t="shared" ref="D18:M18" si="6">D16*D9</f>
        <v>179.49735000000004</v>
      </c>
      <c r="E18" s="17">
        <f t="shared" si="6"/>
        <v>242.32142250000004</v>
      </c>
      <c r="F18" s="17">
        <f t="shared" si="6"/>
        <v>312.52634595000001</v>
      </c>
      <c r="G18" s="17">
        <f t="shared" si="6"/>
        <v>390.65793243750005</v>
      </c>
      <c r="H18" s="17">
        <f t="shared" si="6"/>
        <v>476.69569136718758</v>
      </c>
      <c r="I18" s="17">
        <f t="shared" si="6"/>
        <v>576.80178655429688</v>
      </c>
      <c r="J18" s="17">
        <f t="shared" si="6"/>
        <v>680.62610813407036</v>
      </c>
      <c r="K18" s="17">
        <f t="shared" si="6"/>
        <v>769.10750219149941</v>
      </c>
      <c r="L18" s="17">
        <f t="shared" si="6"/>
        <v>846.01825241064944</v>
      </c>
      <c r="M18" s="17">
        <f t="shared" si="6"/>
        <v>888.31916503118191</v>
      </c>
    </row>
    <row r="19" spans="1:13">
      <c r="B19" s="28" t="s">
        <v>143</v>
      </c>
      <c r="C19" s="74">
        <f>'Exhibit 1'!H12/1000</f>
        <v>18.387</v>
      </c>
      <c r="D19" s="74">
        <f>D16*D10</f>
        <v>25.43967</v>
      </c>
      <c r="E19" s="74">
        <f t="shared" ref="E19:M19" si="7">E16*E10</f>
        <v>34.343554500000003</v>
      </c>
      <c r="F19" s="74">
        <f t="shared" si="7"/>
        <v>42.166253025000003</v>
      </c>
      <c r="G19" s="74">
        <f t="shared" si="7"/>
        <v>52.707816281250011</v>
      </c>
      <c r="H19" s="74">
        <f t="shared" si="7"/>
        <v>64.830614025937507</v>
      </c>
      <c r="I19" s="74">
        <f t="shared" si="7"/>
        <v>78.445042971384382</v>
      </c>
      <c r="J19" s="74">
        <f t="shared" si="7"/>
        <v>87.120141841161001</v>
      </c>
      <c r="K19" s="74">
        <f t="shared" si="7"/>
        <v>98.445760280511934</v>
      </c>
      <c r="L19" s="74">
        <f t="shared" si="7"/>
        <v>108.29033630856313</v>
      </c>
      <c r="M19" s="74">
        <f t="shared" si="7"/>
        <v>113.70485312399128</v>
      </c>
    </row>
    <row r="20" spans="1:13">
      <c r="B20" s="28" t="s">
        <v>147</v>
      </c>
      <c r="C20" s="17">
        <f>C17-C19-C18</f>
        <v>29.355999999999995</v>
      </c>
      <c r="D20" s="17">
        <f t="shared" ref="D20:M20" si="8">D17-D19-D18</f>
        <v>38.153159999999957</v>
      </c>
      <c r="E20" s="17">
        <f t="shared" si="8"/>
        <v>51.506765999999971</v>
      </c>
      <c r="F20" s="17">
        <f t="shared" si="8"/>
        <v>66.969931275000022</v>
      </c>
      <c r="G20" s="17">
        <f t="shared" si="8"/>
        <v>77.511494531249923</v>
      </c>
      <c r="H20" s="17">
        <f t="shared" si="8"/>
        <v>91.525572742500003</v>
      </c>
      <c r="I20" s="17">
        <f t="shared" si="8"/>
        <v>101.51711443355623</v>
      </c>
      <c r="J20" s="17">
        <f t="shared" si="8"/>
        <v>114.34518616652372</v>
      </c>
      <c r="K20" s="17">
        <f t="shared" si="8"/>
        <v>116.90434033310794</v>
      </c>
      <c r="L20" s="17">
        <f t="shared" si="8"/>
        <v>115.0584823278482</v>
      </c>
      <c r="M20" s="17">
        <f t="shared" si="8"/>
        <v>106.59829980374172</v>
      </c>
    </row>
    <row r="21" spans="1:13">
      <c r="B21" s="28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>
      <c r="B22" s="28" t="s">
        <v>106</v>
      </c>
      <c r="C22" s="17">
        <f>('Exhibit 2'!E12-SUM('Exhibit 2'!E22:E25))/1000</f>
        <v>23.437000000000001</v>
      </c>
      <c r="D22" s="17">
        <f>D16/D14</f>
        <v>31.407</v>
      </c>
      <c r="E22" s="17">
        <f t="shared" ref="E22:M22" si="9">E16/E14</f>
        <v>42.399450000000002</v>
      </c>
      <c r="F22" s="17">
        <f t="shared" si="9"/>
        <v>55.119285000000005</v>
      </c>
      <c r="G22" s="17">
        <f t="shared" si="9"/>
        <v>72.951994852941183</v>
      </c>
      <c r="H22" s="17">
        <f t="shared" si="9"/>
        <v>89.730953669117653</v>
      </c>
      <c r="I22" s="17">
        <f t="shared" si="9"/>
        <v>115.36035731085938</v>
      </c>
      <c r="J22" s="17">
        <f t="shared" si="9"/>
        <v>136.12522162681407</v>
      </c>
      <c r="K22" s="17">
        <f t="shared" si="9"/>
        <v>153.82150043829989</v>
      </c>
      <c r="L22" s="17">
        <f t="shared" si="9"/>
        <v>169.20365048212989</v>
      </c>
      <c r="M22" s="17">
        <f t="shared" si="9"/>
        <v>177.66383300623639</v>
      </c>
    </row>
    <row r="23" spans="1:13">
      <c r="B23" s="28" t="s">
        <v>107</v>
      </c>
      <c r="C23" s="17">
        <f>'Exhibit 2'!E14/1000</f>
        <v>15.727</v>
      </c>
      <c r="D23" s="17">
        <f t="shared" ref="D23:M23" si="10">D16/D13</f>
        <v>18.844200000000001</v>
      </c>
      <c r="E23" s="17">
        <f t="shared" si="10"/>
        <v>25.104937500000002</v>
      </c>
      <c r="F23" s="17">
        <f t="shared" si="10"/>
        <v>32.212569155844157</v>
      </c>
      <c r="G23" s="17">
        <f t="shared" si="10"/>
        <v>39.749484375000009</v>
      </c>
      <c r="H23" s="17">
        <f t="shared" si="10"/>
        <v>48.272981404272166</v>
      </c>
      <c r="I23" s="17">
        <f t="shared" si="10"/>
        <v>57.680178655429707</v>
      </c>
      <c r="J23" s="17">
        <f t="shared" si="10"/>
        <v>67.222331667562514</v>
      </c>
      <c r="K23" s="17">
        <f t="shared" si="10"/>
        <v>75.034878262585337</v>
      </c>
      <c r="L23" s="17">
        <f t="shared" si="10"/>
        <v>80.573166896252317</v>
      </c>
      <c r="M23" s="17">
        <f t="shared" si="10"/>
        <v>82.156685783230699</v>
      </c>
    </row>
    <row r="24" spans="1:13" ht="15">
      <c r="B24" s="1"/>
      <c r="C24" s="1"/>
      <c r="D24" s="4"/>
      <c r="E24" s="1"/>
      <c r="F24" s="1"/>
      <c r="G24" s="1"/>
      <c r="H24" s="1"/>
      <c r="I24" s="1"/>
      <c r="J24" s="1"/>
      <c r="K24" s="1"/>
      <c r="L24" s="2"/>
    </row>
    <row r="25" spans="1:13" ht="15">
      <c r="A25" s="28" t="s">
        <v>247</v>
      </c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3" ht="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3" ht="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pageMargins left="0.7" right="0.7" top="0.75" bottom="0.75" header="0.3" footer="0.3"/>
  <pageSetup orientation="portrait"/>
  <ignoredErrors>
    <ignoredError sqref="C22" formulaRange="1"/>
    <ignoredError sqref="J13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workbookViewId="0"/>
  </sheetViews>
  <sheetFormatPr baseColWidth="10" defaultColWidth="8.83203125" defaultRowHeight="13" x14ac:dyDescent="0"/>
  <cols>
    <col min="1" max="1" width="37.1640625" style="28" customWidth="1"/>
    <col min="2" max="2" width="25.83203125" style="28" customWidth="1"/>
    <col min="3" max="3" width="6.33203125" style="28" customWidth="1"/>
    <col min="4" max="4" width="3.5" style="28" customWidth="1"/>
    <col min="5" max="5" width="24.6640625" style="28" customWidth="1"/>
    <col min="6" max="16384" width="8.83203125" style="28"/>
  </cols>
  <sheetData>
    <row r="1" spans="1:20" s="19" customFormat="1">
      <c r="B1" s="68" t="s">
        <v>133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0" s="19" customFormat="1">
      <c r="B2" s="60" t="s">
        <v>243</v>
      </c>
    </row>
    <row r="3" spans="1:20" ht="15">
      <c r="B3" s="73" t="s">
        <v>158</v>
      </c>
    </row>
    <row r="5" spans="1:20">
      <c r="A5" s="28" t="s">
        <v>159</v>
      </c>
      <c r="B5" s="22" t="s">
        <v>162</v>
      </c>
      <c r="D5" s="22"/>
      <c r="E5" s="22" t="s">
        <v>166</v>
      </c>
    </row>
    <row r="6" spans="1:20">
      <c r="B6" s="22" t="s">
        <v>176</v>
      </c>
      <c r="C6" s="22" t="s">
        <v>163</v>
      </c>
      <c r="D6" s="22"/>
      <c r="E6" s="22" t="s">
        <v>176</v>
      </c>
    </row>
    <row r="7" spans="1:20">
      <c r="B7" s="22"/>
      <c r="C7" s="22"/>
      <c r="D7" s="22"/>
      <c r="E7" s="22"/>
    </row>
    <row r="8" spans="1:20">
      <c r="A8" s="28" t="s">
        <v>160</v>
      </c>
      <c r="B8" s="75">
        <v>7556.1</v>
      </c>
      <c r="C8" s="77">
        <f>B8/B$21</f>
        <v>0.43957648564530677</v>
      </c>
      <c r="D8" s="22"/>
      <c r="E8" s="75">
        <v>1889.6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>
      <c r="A9" s="28" t="s">
        <v>161</v>
      </c>
      <c r="B9" s="75">
        <v>4940</v>
      </c>
      <c r="C9" s="77">
        <f t="shared" ref="C9:C18" si="0">B9/B$21</f>
        <v>0.28738474068472031</v>
      </c>
      <c r="D9" s="22"/>
      <c r="E9" s="75">
        <v>1235.4000000000001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>
      <c r="A10" s="28" t="s">
        <v>168</v>
      </c>
      <c r="B10" s="75">
        <v>743.7</v>
      </c>
      <c r="C10" s="77">
        <f t="shared" si="0"/>
        <v>4.3264783734256379E-2</v>
      </c>
      <c r="D10" s="22"/>
      <c r="E10" s="7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>
      <c r="A11" s="28" t="s">
        <v>169</v>
      </c>
      <c r="B11" s="75">
        <v>146.30000000000001</v>
      </c>
      <c r="C11" s="77">
        <f t="shared" si="0"/>
        <v>8.5110096279705644E-3</v>
      </c>
      <c r="D11" s="22"/>
      <c r="E11" s="7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>
      <c r="A12" s="28" t="s">
        <v>170</v>
      </c>
      <c r="B12" s="75">
        <v>90.98</v>
      </c>
      <c r="C12" s="77">
        <f t="shared" si="0"/>
        <v>5.2927659326914688E-3</v>
      </c>
      <c r="D12" s="22"/>
      <c r="E12" s="7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>
      <c r="A13" s="28" t="s">
        <v>171</v>
      </c>
      <c r="B13" s="75">
        <v>106.2</v>
      </c>
      <c r="C13" s="77">
        <f t="shared" si="0"/>
        <v>6.1781901742342712E-3</v>
      </c>
      <c r="D13" s="22"/>
      <c r="E13" s="7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>
      <c r="A14" s="28" t="s">
        <v>172</v>
      </c>
      <c r="B14" s="75">
        <v>45.5</v>
      </c>
      <c r="C14" s="77">
        <f t="shared" si="0"/>
        <v>2.6469647168329506E-3</v>
      </c>
      <c r="D14" s="22"/>
      <c r="E14" s="7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>
      <c r="A15" s="28" t="s">
        <v>175</v>
      </c>
      <c r="B15" s="75">
        <v>20.7</v>
      </c>
      <c r="C15" s="77">
        <f t="shared" si="0"/>
        <v>1.2042235085371884E-3</v>
      </c>
      <c r="D15" s="22"/>
      <c r="E15" s="75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>
      <c r="A16" s="28" t="s">
        <v>173</v>
      </c>
      <c r="B16" s="75">
        <v>16.2</v>
      </c>
      <c r="C16" s="77">
        <f t="shared" si="0"/>
        <v>9.4243578928997348E-4</v>
      </c>
      <c r="D16" s="22"/>
      <c r="E16" s="75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>
      <c r="A17" s="28" t="s">
        <v>174</v>
      </c>
      <c r="B17" s="75">
        <v>16.2</v>
      </c>
      <c r="C17" s="77">
        <f t="shared" si="0"/>
        <v>9.4243578928997348E-4</v>
      </c>
      <c r="D17" s="22"/>
      <c r="E17" s="75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>
      <c r="A18" s="28" t="s">
        <v>165</v>
      </c>
      <c r="B18" s="76">
        <f>B21-SUM(B8:B17)</f>
        <v>3507.6199999999972</v>
      </c>
      <c r="C18" s="77">
        <f t="shared" si="0"/>
        <v>0.20405596439687002</v>
      </c>
      <c r="D18" s="22"/>
      <c r="E18" s="75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>
      <c r="A19" s="28" t="s">
        <v>167</v>
      </c>
      <c r="B19" s="49"/>
      <c r="C19" s="48"/>
      <c r="D19" s="22"/>
      <c r="E19" s="76">
        <v>3125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>
      <c r="B20" s="49"/>
      <c r="C20" s="48"/>
      <c r="D20" s="22"/>
      <c r="E20" s="7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>
      <c r="A21" s="28" t="s">
        <v>164</v>
      </c>
      <c r="B21" s="75">
        <v>17189.5</v>
      </c>
      <c r="C21" s="22"/>
      <c r="D21" s="22"/>
      <c r="E21" s="75">
        <f>SUM(E8:E19)</f>
        <v>6250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>
      <c r="A24" s="29" t="s">
        <v>245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7"/>
  <sheetViews>
    <sheetView showGridLines="0" workbookViewId="0"/>
  </sheetViews>
  <sheetFormatPr baseColWidth="10" defaultColWidth="8.83203125" defaultRowHeight="13" x14ac:dyDescent="0"/>
  <cols>
    <col min="1" max="1" width="4.33203125" style="29" customWidth="1"/>
    <col min="2" max="2" width="25.5" style="29" customWidth="1"/>
    <col min="3" max="3" width="9.6640625" style="32" bestFit="1" customWidth="1"/>
    <col min="4" max="4" width="12" style="32" customWidth="1"/>
    <col min="5" max="5" width="9.33203125" style="32" customWidth="1"/>
    <col min="6" max="6" width="7.5" style="32" customWidth="1"/>
    <col min="7" max="7" width="9" style="32" customWidth="1"/>
    <col min="8" max="8" width="9.5" style="32" customWidth="1"/>
    <col min="9" max="9" width="3.1640625" style="32" customWidth="1"/>
    <col min="10" max="11" width="9.5" style="32" bestFit="1" customWidth="1"/>
    <col min="12" max="12" width="3.5" style="32" customWidth="1"/>
    <col min="13" max="22" width="8.83203125" style="32"/>
    <col min="23" max="16384" width="8.83203125" style="29"/>
  </cols>
  <sheetData>
    <row r="1" spans="2:22" s="23" customFormat="1">
      <c r="C1" s="31"/>
      <c r="D1" s="31"/>
      <c r="F1" s="68" t="s">
        <v>133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2:22" s="23" customFormat="1">
      <c r="C2" s="31"/>
      <c r="D2" s="31"/>
      <c r="F2" s="60" t="s">
        <v>243</v>
      </c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2:22" ht="15">
      <c r="F3" s="73" t="s">
        <v>158</v>
      </c>
    </row>
    <row r="4" spans="2:22">
      <c r="J4" s="29"/>
      <c r="K4" s="29"/>
      <c r="L4" s="29"/>
      <c r="M4" s="29"/>
      <c r="N4" s="29"/>
    </row>
    <row r="5" spans="2:22">
      <c r="C5" s="29"/>
      <c r="D5" s="31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22">
      <c r="C6" s="33" t="s">
        <v>138</v>
      </c>
      <c r="D6" s="31" t="s">
        <v>139</v>
      </c>
      <c r="E6" s="35" t="s">
        <v>137</v>
      </c>
      <c r="F6" s="29"/>
      <c r="G6" s="31" t="s">
        <v>0</v>
      </c>
      <c r="H6" s="31" t="s">
        <v>136</v>
      </c>
      <c r="I6" s="31"/>
      <c r="J6" s="84" t="s">
        <v>123</v>
      </c>
      <c r="K6" s="84"/>
      <c r="L6" s="59"/>
      <c r="M6" s="84" t="s">
        <v>249</v>
      </c>
      <c r="N6" s="84"/>
    </row>
    <row r="7" spans="2:22">
      <c r="C7" s="31" t="s">
        <v>85</v>
      </c>
      <c r="D7" s="31" t="s">
        <v>250</v>
      </c>
      <c r="E7" s="35" t="s">
        <v>251</v>
      </c>
      <c r="F7" s="34" t="s">
        <v>86</v>
      </c>
      <c r="G7" s="31" t="s">
        <v>122</v>
      </c>
      <c r="H7" s="31" t="s">
        <v>122</v>
      </c>
      <c r="I7" s="31"/>
      <c r="J7" s="60">
        <v>2008</v>
      </c>
      <c r="K7" s="60">
        <v>2009</v>
      </c>
      <c r="L7" s="60"/>
      <c r="M7" s="60">
        <v>2008</v>
      </c>
      <c r="N7" s="60">
        <v>2009</v>
      </c>
    </row>
    <row r="8" spans="2:22">
      <c r="B8" s="31" t="s">
        <v>242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22">
      <c r="B9" s="61" t="s">
        <v>241</v>
      </c>
      <c r="C9" s="32">
        <v>63.81</v>
      </c>
      <c r="D9" s="32">
        <v>160.15</v>
      </c>
      <c r="E9" s="36">
        <v>0</v>
      </c>
      <c r="F9" s="37">
        <v>0.6</v>
      </c>
      <c r="G9" s="78">
        <v>0.153</v>
      </c>
      <c r="H9" s="78">
        <v>4.9119999999999999</v>
      </c>
      <c r="I9" s="38"/>
      <c r="J9" s="36">
        <v>19.2</v>
      </c>
      <c r="K9" s="36">
        <v>14.5</v>
      </c>
      <c r="L9" s="36"/>
      <c r="M9" s="36">
        <v>9.6999999999999993</v>
      </c>
      <c r="N9" s="42">
        <v>7.2</v>
      </c>
    </row>
    <row r="10" spans="2:22">
      <c r="B10" s="61" t="s">
        <v>239</v>
      </c>
      <c r="C10" s="32">
        <v>37.56</v>
      </c>
      <c r="D10" s="32">
        <v>18.059999999999999</v>
      </c>
      <c r="E10" s="36">
        <v>0</v>
      </c>
      <c r="F10" s="37" t="s">
        <v>87</v>
      </c>
      <c r="G10" s="78">
        <v>0.55100000000000005</v>
      </c>
      <c r="H10" s="78">
        <v>0.53800000000000003</v>
      </c>
      <c r="I10" s="38"/>
      <c r="J10" s="42">
        <v>42.4</v>
      </c>
      <c r="K10" s="42">
        <v>29.299999999999997</v>
      </c>
      <c r="L10" s="42"/>
      <c r="M10" s="42">
        <v>20.5</v>
      </c>
      <c r="N10" s="42">
        <v>13.8</v>
      </c>
    </row>
    <row r="11" spans="2:22">
      <c r="B11" s="61" t="s">
        <v>237</v>
      </c>
      <c r="C11" s="32">
        <v>16.88</v>
      </c>
      <c r="D11" s="32">
        <v>86.45</v>
      </c>
      <c r="E11" s="36">
        <v>31.87</v>
      </c>
      <c r="F11" s="37">
        <v>0.75</v>
      </c>
      <c r="G11" s="78">
        <v>0.16300000000000001</v>
      </c>
      <c r="H11" s="78">
        <v>0.77500000000000002</v>
      </c>
      <c r="I11" s="38"/>
      <c r="J11" s="42">
        <v>28.7</v>
      </c>
      <c r="K11" s="42">
        <v>18.100000000000001</v>
      </c>
      <c r="L11" s="42"/>
      <c r="M11" s="42">
        <v>11.6</v>
      </c>
      <c r="N11" s="42">
        <v>7.8</v>
      </c>
    </row>
    <row r="12" spans="2:22">
      <c r="B12" s="61" t="s">
        <v>235</v>
      </c>
      <c r="C12" s="32">
        <v>21.05</v>
      </c>
      <c r="D12" s="32">
        <v>90.09</v>
      </c>
      <c r="E12" s="36">
        <v>1.66</v>
      </c>
      <c r="F12" s="37">
        <v>0.7</v>
      </c>
      <c r="G12" s="78">
        <v>-2.4E-2</v>
      </c>
      <c r="H12" s="78">
        <v>9.1999999999999998E-2</v>
      </c>
      <c r="I12" s="38"/>
      <c r="J12" s="42">
        <v>19.5</v>
      </c>
      <c r="K12" s="42">
        <v>20</v>
      </c>
      <c r="L12" s="42"/>
      <c r="M12" s="42">
        <v>6.8</v>
      </c>
      <c r="N12" s="42">
        <v>6.8</v>
      </c>
    </row>
    <row r="13" spans="2:22">
      <c r="B13" s="61" t="s">
        <v>233</v>
      </c>
      <c r="C13" s="32">
        <v>50.34</v>
      </c>
      <c r="D13" s="32">
        <v>16.690000000000001</v>
      </c>
      <c r="E13" s="36">
        <v>0</v>
      </c>
      <c r="F13" s="37">
        <v>0.55000000000000004</v>
      </c>
      <c r="G13" s="78">
        <v>0.20399999999999999</v>
      </c>
      <c r="H13" s="78">
        <v>0.31640000000000001</v>
      </c>
      <c r="I13" s="38"/>
      <c r="J13" s="42">
        <v>31.5</v>
      </c>
      <c r="K13" s="42">
        <v>23.4</v>
      </c>
      <c r="L13" s="42"/>
      <c r="M13" s="42">
        <v>13.4</v>
      </c>
      <c r="N13" s="42">
        <v>10.3</v>
      </c>
    </row>
    <row r="14" spans="2:22">
      <c r="B14" s="61" t="s">
        <v>231</v>
      </c>
      <c r="C14" s="32">
        <v>168.01</v>
      </c>
      <c r="D14" s="32">
        <v>13.88</v>
      </c>
      <c r="E14" s="36">
        <v>0</v>
      </c>
      <c r="F14" s="37">
        <v>0.55000000000000004</v>
      </c>
      <c r="G14" s="78">
        <v>0.246</v>
      </c>
      <c r="H14" s="78">
        <v>0.23499999999999999</v>
      </c>
      <c r="I14" s="38"/>
      <c r="J14" s="42">
        <v>33.200000000000003</v>
      </c>
      <c r="K14" s="42">
        <v>25.8</v>
      </c>
      <c r="L14" s="42"/>
      <c r="M14" s="42">
        <v>17.8</v>
      </c>
      <c r="N14" s="42">
        <v>14.1</v>
      </c>
    </row>
    <row r="15" spans="2:22">
      <c r="B15" s="61" t="s">
        <v>229</v>
      </c>
      <c r="C15" s="32">
        <v>42.47</v>
      </c>
      <c r="D15" s="32">
        <v>71.64</v>
      </c>
      <c r="E15" s="36">
        <v>20</v>
      </c>
      <c r="F15" s="37">
        <v>0.55000000000000004</v>
      </c>
      <c r="G15" s="78">
        <v>0.17</v>
      </c>
      <c r="H15" s="78">
        <v>0.32800000000000001</v>
      </c>
      <c r="I15" s="39"/>
      <c r="J15" s="42">
        <v>23.2</v>
      </c>
      <c r="K15" s="42">
        <v>17.5</v>
      </c>
      <c r="L15" s="42"/>
      <c r="M15" s="42">
        <v>12.5</v>
      </c>
      <c r="N15" s="42">
        <v>9.6</v>
      </c>
    </row>
    <row r="16" spans="2:22">
      <c r="B16" s="61" t="s">
        <v>227</v>
      </c>
      <c r="C16" s="32">
        <v>101.6</v>
      </c>
      <c r="D16" s="32">
        <v>38.56</v>
      </c>
      <c r="E16" s="36">
        <v>150</v>
      </c>
      <c r="F16" s="37">
        <v>0.6</v>
      </c>
      <c r="G16" s="78">
        <v>0.16800000000000001</v>
      </c>
      <c r="H16" s="78">
        <v>0.45300000000000001</v>
      </c>
      <c r="I16" s="39"/>
      <c r="J16" s="42">
        <v>19</v>
      </c>
      <c r="K16" s="42">
        <v>13.600000000000001</v>
      </c>
      <c r="L16" s="42"/>
      <c r="M16" s="42">
        <v>10.1</v>
      </c>
      <c r="N16" s="42">
        <v>7.4</v>
      </c>
    </row>
    <row r="17" spans="2:14">
      <c r="B17" s="61" t="s">
        <v>225</v>
      </c>
      <c r="C17" s="32">
        <v>15.29</v>
      </c>
      <c r="D17" s="32">
        <v>28.86</v>
      </c>
      <c r="E17" s="36">
        <v>13.67</v>
      </c>
      <c r="F17" s="37" t="s">
        <v>87</v>
      </c>
      <c r="G17" s="78">
        <v>0.61</v>
      </c>
      <c r="H17" s="78">
        <v>0.442</v>
      </c>
      <c r="I17" s="39"/>
      <c r="J17" s="42">
        <v>18.3</v>
      </c>
      <c r="K17" s="42">
        <v>35.4</v>
      </c>
      <c r="L17" s="42"/>
      <c r="M17" s="42">
        <v>13.4</v>
      </c>
      <c r="N17" s="42">
        <v>8.6999999999999993</v>
      </c>
    </row>
    <row r="18" spans="2:14">
      <c r="B18" s="61" t="s">
        <v>223</v>
      </c>
      <c r="C18" s="32">
        <v>14.72</v>
      </c>
      <c r="D18" s="32">
        <v>45.47</v>
      </c>
      <c r="E18" s="36">
        <v>32.049999999999997</v>
      </c>
      <c r="F18" s="37" t="s">
        <v>87</v>
      </c>
      <c r="G18" s="78">
        <v>0.624</v>
      </c>
      <c r="H18" s="78">
        <v>1.2629999999999999</v>
      </c>
      <c r="I18" s="39"/>
      <c r="J18" s="36" t="s">
        <v>87</v>
      </c>
      <c r="K18" s="42">
        <v>24.3</v>
      </c>
      <c r="L18" s="42"/>
      <c r="M18" s="42">
        <v>30.2</v>
      </c>
      <c r="N18" s="42">
        <v>11.5</v>
      </c>
    </row>
    <row r="19" spans="2:14" ht="24">
      <c r="B19" s="61" t="s">
        <v>221</v>
      </c>
      <c r="C19" s="32">
        <v>50.33</v>
      </c>
      <c r="D19" s="32">
        <v>149.19</v>
      </c>
      <c r="E19" s="36">
        <v>0</v>
      </c>
      <c r="F19" s="37">
        <v>1.2</v>
      </c>
      <c r="G19" s="78">
        <v>0.42499999999999999</v>
      </c>
      <c r="H19" s="78">
        <v>-2.5999999999999999E-2</v>
      </c>
      <c r="I19" s="39"/>
      <c r="J19" s="42">
        <v>32.9</v>
      </c>
      <c r="K19" s="42">
        <v>24.5</v>
      </c>
      <c r="L19" s="42"/>
      <c r="M19" s="42">
        <v>23.8</v>
      </c>
      <c r="N19" s="42">
        <v>17.2</v>
      </c>
    </row>
    <row r="20" spans="2:14">
      <c r="B20" s="32"/>
      <c r="E20" s="36"/>
      <c r="F20" s="37"/>
      <c r="G20" s="78"/>
      <c r="H20" s="78"/>
      <c r="I20" s="39"/>
      <c r="J20" s="42"/>
      <c r="K20" s="42"/>
      <c r="L20" s="42"/>
      <c r="M20" s="42"/>
      <c r="N20" s="42"/>
    </row>
    <row r="21" spans="2:14">
      <c r="B21" s="31" t="s">
        <v>1</v>
      </c>
      <c r="C21" s="29"/>
      <c r="D21" s="29"/>
      <c r="E21" s="29"/>
      <c r="F21" s="29"/>
      <c r="G21" s="78"/>
      <c r="H21" s="78"/>
      <c r="I21" s="39"/>
      <c r="J21" s="43"/>
      <c r="K21" s="43"/>
      <c r="L21" s="43"/>
      <c r="M21" s="43"/>
      <c r="N21" s="43"/>
    </row>
    <row r="22" spans="2:14">
      <c r="B22" s="61" t="s">
        <v>219</v>
      </c>
      <c r="C22" s="32">
        <v>10.029999999999999</v>
      </c>
      <c r="D22" s="32">
        <v>1359</v>
      </c>
      <c r="E22" s="36">
        <v>0</v>
      </c>
      <c r="F22" s="37" t="s">
        <v>87</v>
      </c>
      <c r="G22" s="78">
        <v>1.244</v>
      </c>
      <c r="H22" s="78">
        <v>3.395</v>
      </c>
      <c r="I22" s="39"/>
      <c r="J22" s="36" t="s">
        <v>257</v>
      </c>
      <c r="K22" s="36" t="s">
        <v>254</v>
      </c>
      <c r="L22" s="36"/>
      <c r="M22" s="36">
        <v>6.9</v>
      </c>
      <c r="N22" s="36">
        <v>6.9</v>
      </c>
    </row>
    <row r="23" spans="2:14">
      <c r="B23" s="61" t="s">
        <v>218</v>
      </c>
      <c r="C23" s="32">
        <v>74.709999999999994</v>
      </c>
      <c r="D23" s="32">
        <v>429</v>
      </c>
      <c r="E23" s="36">
        <v>74</v>
      </c>
      <c r="F23" s="37">
        <v>1.1000000000000001</v>
      </c>
      <c r="G23" s="78">
        <v>0.29199999999999998</v>
      </c>
      <c r="H23" s="78">
        <v>0.23800000000000002</v>
      </c>
      <c r="I23" s="39"/>
      <c r="J23" s="36">
        <v>53.8</v>
      </c>
      <c r="K23" s="36">
        <v>47.9</v>
      </c>
      <c r="L23" s="36"/>
      <c r="M23" s="36">
        <v>27.1</v>
      </c>
      <c r="N23" s="36">
        <v>23.6</v>
      </c>
    </row>
    <row r="24" spans="2:14">
      <c r="B24" s="61" t="s">
        <v>216</v>
      </c>
      <c r="C24" s="32">
        <v>3.2</v>
      </c>
      <c r="D24" s="32">
        <v>62.21</v>
      </c>
      <c r="E24" s="36">
        <v>60.2</v>
      </c>
      <c r="F24" s="37" t="s">
        <v>87</v>
      </c>
      <c r="G24" s="78">
        <v>8.900000000000001E-2</v>
      </c>
      <c r="H24" s="78">
        <v>2.4E-2</v>
      </c>
      <c r="I24" s="39"/>
      <c r="J24" s="36">
        <v>12.3</v>
      </c>
      <c r="K24" s="36">
        <v>25.7</v>
      </c>
      <c r="L24" s="36"/>
      <c r="M24" s="36">
        <v>4.5</v>
      </c>
      <c r="N24" s="36">
        <v>6.9</v>
      </c>
    </row>
    <row r="25" spans="2:14">
      <c r="B25" s="61" t="s">
        <v>214</v>
      </c>
      <c r="C25" s="32">
        <v>1.3</v>
      </c>
      <c r="D25" s="32">
        <v>97.36</v>
      </c>
      <c r="E25" s="36">
        <v>2.09</v>
      </c>
      <c r="F25" s="37">
        <v>1.65</v>
      </c>
      <c r="G25" s="78">
        <v>0.08</v>
      </c>
      <c r="H25" s="78">
        <v>0.63100000000000001</v>
      </c>
      <c r="I25" s="39"/>
      <c r="J25" s="36" t="s">
        <v>87</v>
      </c>
      <c r="K25" s="36" t="s">
        <v>87</v>
      </c>
      <c r="L25" s="36"/>
      <c r="M25" s="36" t="s">
        <v>87</v>
      </c>
      <c r="N25" s="36">
        <v>91.1</v>
      </c>
    </row>
    <row r="26" spans="2:14">
      <c r="B26" s="61" t="s">
        <v>212</v>
      </c>
      <c r="C26" s="32">
        <v>14.32</v>
      </c>
      <c r="D26" s="81">
        <v>1287.81</v>
      </c>
      <c r="E26" s="36">
        <v>0</v>
      </c>
      <c r="F26" s="37">
        <v>1.1499999999999999</v>
      </c>
      <c r="G26" s="78">
        <v>0.113</v>
      </c>
      <c r="H26" s="78">
        <v>-0.223</v>
      </c>
      <c r="I26" s="39"/>
      <c r="J26" s="36">
        <v>12.8</v>
      </c>
      <c r="K26" s="36">
        <v>17.100000000000001</v>
      </c>
      <c r="L26" s="36"/>
      <c r="M26" s="36">
        <v>7</v>
      </c>
      <c r="N26" s="36">
        <v>8.1</v>
      </c>
    </row>
    <row r="27" spans="2:14">
      <c r="B27" s="61" t="s">
        <v>210</v>
      </c>
      <c r="C27" s="32">
        <v>379.5</v>
      </c>
      <c r="D27" s="32">
        <v>315.25</v>
      </c>
      <c r="E27" s="36">
        <v>0</v>
      </c>
      <c r="F27" s="37">
        <v>0.9</v>
      </c>
      <c r="G27" s="78">
        <v>0.313</v>
      </c>
      <c r="H27" s="78">
        <v>8.900000000000001E-2</v>
      </c>
      <c r="I27" s="39"/>
      <c r="J27" s="36">
        <v>23.6</v>
      </c>
      <c r="K27" s="36">
        <v>20.7</v>
      </c>
      <c r="L27" s="36"/>
      <c r="M27" s="36">
        <v>13.2</v>
      </c>
      <c r="N27" s="36">
        <v>11.3</v>
      </c>
    </row>
    <row r="28" spans="2:14">
      <c r="B28" s="61" t="s">
        <v>208</v>
      </c>
      <c r="C28" s="32">
        <v>14.93</v>
      </c>
      <c r="D28" s="32">
        <v>47.93</v>
      </c>
      <c r="E28" s="36">
        <v>195.85</v>
      </c>
      <c r="F28" s="37">
        <v>1.1499999999999999</v>
      </c>
      <c r="G28" s="78">
        <v>0.28899999999999998</v>
      </c>
      <c r="H28" s="78">
        <v>-2.1000000000000001E-2</v>
      </c>
      <c r="I28" s="39"/>
      <c r="J28" s="36" t="s">
        <v>87</v>
      </c>
      <c r="K28" s="36" t="s">
        <v>87</v>
      </c>
      <c r="L28" s="36"/>
      <c r="M28" s="36">
        <v>12.2</v>
      </c>
      <c r="N28" s="36">
        <v>10.6</v>
      </c>
    </row>
    <row r="29" spans="2:14">
      <c r="B29" s="61" t="s">
        <v>206</v>
      </c>
      <c r="C29" s="32">
        <v>2.38</v>
      </c>
      <c r="D29" s="32">
        <v>41.75</v>
      </c>
      <c r="E29" s="36">
        <v>0</v>
      </c>
      <c r="F29" s="37">
        <v>1.45</v>
      </c>
      <c r="G29" s="78">
        <v>0.19800000000000001</v>
      </c>
      <c r="H29" s="78">
        <v>-1.171</v>
      </c>
      <c r="I29" s="39"/>
      <c r="J29" s="36" t="s">
        <v>87</v>
      </c>
      <c r="K29" s="36" t="s">
        <v>87</v>
      </c>
      <c r="L29" s="36"/>
      <c r="M29" s="36">
        <v>8.8000000000000007</v>
      </c>
      <c r="N29" s="36">
        <v>11.3</v>
      </c>
    </row>
    <row r="30" spans="2:14">
      <c r="B30" s="61" t="s">
        <v>2</v>
      </c>
      <c r="C30" s="32">
        <v>25.58</v>
      </c>
      <c r="D30" s="32">
        <v>57.58</v>
      </c>
      <c r="E30" s="36">
        <v>0</v>
      </c>
      <c r="F30" s="37">
        <v>0.85</v>
      </c>
      <c r="G30" s="78">
        <v>0.153</v>
      </c>
      <c r="H30" s="78">
        <v>1.141</v>
      </c>
      <c r="I30" s="39"/>
      <c r="J30" s="36">
        <v>45.8</v>
      </c>
      <c r="K30" s="36">
        <v>46</v>
      </c>
      <c r="L30" s="36"/>
      <c r="M30" s="36">
        <v>18.100000000000001</v>
      </c>
      <c r="N30" s="36">
        <v>16.399999999999999</v>
      </c>
    </row>
    <row r="31" spans="2:14">
      <c r="B31" s="61" t="s">
        <v>203</v>
      </c>
      <c r="C31" s="32">
        <v>19.16</v>
      </c>
      <c r="D31" s="32">
        <v>322</v>
      </c>
      <c r="E31" s="36">
        <v>0</v>
      </c>
      <c r="F31" s="37">
        <v>0.9</v>
      </c>
      <c r="G31" s="78">
        <v>0.14899999999999999</v>
      </c>
      <c r="H31" s="78">
        <v>0.55299999999999994</v>
      </c>
      <c r="I31" s="39"/>
      <c r="J31" s="36" t="s">
        <v>87</v>
      </c>
      <c r="K31" s="36">
        <v>24.1</v>
      </c>
      <c r="L31" s="36"/>
      <c r="M31" s="36" t="s">
        <v>87</v>
      </c>
      <c r="N31" s="36">
        <v>11.5</v>
      </c>
    </row>
    <row r="32" spans="2:14">
      <c r="B32" s="61" t="s">
        <v>201</v>
      </c>
      <c r="C32" s="32">
        <v>14.02</v>
      </c>
      <c r="D32" s="81">
        <v>1393.35</v>
      </c>
      <c r="E32" s="36">
        <v>0</v>
      </c>
      <c r="F32" s="37">
        <v>1</v>
      </c>
      <c r="G32" s="78">
        <v>3.4000000000000002E-2</v>
      </c>
      <c r="H32" s="78">
        <v>-0.78099999999999992</v>
      </c>
      <c r="I32" s="39"/>
      <c r="J32" s="36">
        <v>32.6</v>
      </c>
      <c r="K32" s="36">
        <v>37.299999999999997</v>
      </c>
      <c r="L32" s="36"/>
      <c r="M32" s="36">
        <v>10.199999999999999</v>
      </c>
      <c r="N32" s="36">
        <v>10.3</v>
      </c>
    </row>
    <row r="33" spans="2:14">
      <c r="B33" s="32"/>
      <c r="E33" s="36"/>
      <c r="F33" s="37"/>
      <c r="G33" s="41"/>
      <c r="H33" s="41"/>
      <c r="I33" s="39"/>
      <c r="J33" s="36"/>
      <c r="K33" s="36"/>
      <c r="L33" s="36"/>
      <c r="M33" s="36"/>
      <c r="N33" s="36"/>
    </row>
    <row r="34" spans="2:14">
      <c r="B34" s="31" t="s">
        <v>3</v>
      </c>
      <c r="C34" s="29"/>
      <c r="D34" s="29"/>
      <c r="E34" s="29"/>
      <c r="F34" s="29"/>
      <c r="G34" s="41"/>
      <c r="H34" s="41"/>
      <c r="I34" s="39"/>
      <c r="J34" s="36"/>
      <c r="K34" s="36"/>
      <c r="L34" s="36"/>
      <c r="M34" s="36"/>
      <c r="N34" s="36"/>
    </row>
    <row r="35" spans="2:14">
      <c r="B35" s="61" t="s">
        <v>199</v>
      </c>
      <c r="C35" s="32">
        <v>23.64</v>
      </c>
      <c r="D35" s="32">
        <v>524.27</v>
      </c>
      <c r="E35" s="36">
        <v>350</v>
      </c>
      <c r="F35" s="37">
        <v>1.2</v>
      </c>
      <c r="G35" s="41">
        <v>0.13400000000000001</v>
      </c>
      <c r="H35" s="78">
        <v>-0.41299999999999998</v>
      </c>
      <c r="I35" s="39"/>
      <c r="J35" s="36" t="s">
        <v>255</v>
      </c>
      <c r="K35" s="36" t="s">
        <v>256</v>
      </c>
      <c r="L35" s="36"/>
      <c r="M35" s="36">
        <v>8.6</v>
      </c>
      <c r="N35" s="36">
        <v>12.6</v>
      </c>
    </row>
    <row r="36" spans="2:14">
      <c r="B36" s="61" t="s">
        <v>197</v>
      </c>
      <c r="C36" s="32">
        <v>14.15</v>
      </c>
      <c r="D36" s="32">
        <v>31.5</v>
      </c>
      <c r="E36" s="36">
        <v>0</v>
      </c>
      <c r="F36" s="37" t="s">
        <v>87</v>
      </c>
      <c r="G36" s="41">
        <v>0.34100000000000003</v>
      </c>
      <c r="H36" s="78">
        <v>5.09</v>
      </c>
      <c r="I36" s="39"/>
      <c r="J36" s="36" t="s">
        <v>87</v>
      </c>
      <c r="K36" s="36">
        <v>52.8</v>
      </c>
      <c r="L36" s="36"/>
      <c r="M36" s="36">
        <v>39.200000000000003</v>
      </c>
      <c r="N36" s="36">
        <v>21.8</v>
      </c>
    </row>
    <row r="37" spans="2:14">
      <c r="B37" s="61" t="s">
        <v>195</v>
      </c>
      <c r="C37" s="32">
        <v>25.35</v>
      </c>
      <c r="D37" s="32">
        <v>320.52999999999997</v>
      </c>
      <c r="E37" s="36">
        <v>998.09</v>
      </c>
      <c r="F37" s="37">
        <v>0.9</v>
      </c>
      <c r="G37" s="41">
        <v>0.14899999999999999</v>
      </c>
      <c r="H37" s="78">
        <v>9.0999999999999998E-2</v>
      </c>
      <c r="I37" s="39"/>
      <c r="J37" s="36">
        <v>19.5</v>
      </c>
      <c r="K37" s="36">
        <v>16.2</v>
      </c>
      <c r="L37" s="36"/>
      <c r="M37" s="36">
        <v>9.1999999999999993</v>
      </c>
      <c r="N37" s="36">
        <v>7.9</v>
      </c>
    </row>
    <row r="38" spans="2:14">
      <c r="B38" s="61" t="s">
        <v>193</v>
      </c>
      <c r="C38" s="32">
        <v>18.829999999999998</v>
      </c>
      <c r="D38" s="32">
        <v>8891</v>
      </c>
      <c r="E38" s="36">
        <v>0</v>
      </c>
      <c r="F38" s="37">
        <v>0.8</v>
      </c>
      <c r="G38" s="41">
        <v>0.182</v>
      </c>
      <c r="H38" s="78">
        <v>-0.32200000000000001</v>
      </c>
      <c r="I38" s="39"/>
      <c r="J38" s="36">
        <v>10.199999999999999</v>
      </c>
      <c r="K38" s="36">
        <v>12</v>
      </c>
      <c r="L38" s="36"/>
      <c r="M38" s="36">
        <v>5.9</v>
      </c>
      <c r="N38" s="36">
        <v>6.8</v>
      </c>
    </row>
    <row r="39" spans="2:14">
      <c r="B39" s="61" t="s">
        <v>191</v>
      </c>
      <c r="C39" s="32">
        <v>13.54</v>
      </c>
      <c r="D39" s="32">
        <v>75.05</v>
      </c>
      <c r="E39" s="36">
        <v>13.17</v>
      </c>
      <c r="F39" s="37">
        <v>1.3</v>
      </c>
      <c r="G39" s="41">
        <v>1.0649999999999999</v>
      </c>
      <c r="H39" s="78">
        <v>0.36799999999999999</v>
      </c>
      <c r="I39" s="39"/>
      <c r="J39" s="36" t="s">
        <v>87</v>
      </c>
      <c r="K39" s="36" t="s">
        <v>87</v>
      </c>
      <c r="L39" s="36"/>
      <c r="M39" s="36">
        <v>16.399999999999999</v>
      </c>
      <c r="N39" s="36">
        <v>9.6</v>
      </c>
    </row>
    <row r="40" spans="2:14">
      <c r="B40" s="61" t="s">
        <v>189</v>
      </c>
      <c r="C40" s="32">
        <v>37.36</v>
      </c>
      <c r="D40" s="32">
        <v>122.43</v>
      </c>
      <c r="E40" s="36">
        <v>0</v>
      </c>
      <c r="F40" s="37">
        <v>1.2</v>
      </c>
      <c r="G40" s="41">
        <v>0.43799999999999994</v>
      </c>
      <c r="H40" s="78">
        <v>0.92900000000000005</v>
      </c>
      <c r="I40" s="39"/>
      <c r="J40" s="36" t="s">
        <v>87</v>
      </c>
      <c r="K40" s="36">
        <v>57.7</v>
      </c>
      <c r="L40" s="36"/>
      <c r="M40" s="36">
        <v>35</v>
      </c>
      <c r="N40" s="36">
        <v>20.7</v>
      </c>
    </row>
    <row r="41" spans="2:14">
      <c r="B41" s="61" t="s">
        <v>187</v>
      </c>
      <c r="C41" s="32">
        <v>16.47</v>
      </c>
      <c r="D41" s="32">
        <v>819.92</v>
      </c>
      <c r="E41" s="82">
        <v>1766</v>
      </c>
      <c r="F41" s="37">
        <v>0.9</v>
      </c>
      <c r="G41" s="41">
        <v>4.7E-2</v>
      </c>
      <c r="H41" s="78">
        <v>-2.3380000000000001</v>
      </c>
      <c r="I41" s="39"/>
      <c r="J41" s="36">
        <v>9.4</v>
      </c>
      <c r="K41" s="36">
        <v>9.5</v>
      </c>
      <c r="L41" s="36"/>
      <c r="M41" s="36">
        <v>4.7</v>
      </c>
      <c r="N41" s="36">
        <v>4.9000000000000004</v>
      </c>
    </row>
    <row r="42" spans="2:14">
      <c r="B42" s="61" t="s">
        <v>185</v>
      </c>
      <c r="C42" s="32">
        <v>34.49</v>
      </c>
      <c r="D42" s="32">
        <v>153.72</v>
      </c>
      <c r="E42" s="36">
        <v>0</v>
      </c>
      <c r="F42" s="37">
        <v>1</v>
      </c>
      <c r="G42" s="41">
        <v>0.223</v>
      </c>
      <c r="H42" s="78">
        <v>0.77200000000000002</v>
      </c>
      <c r="I42" s="39"/>
      <c r="J42" s="36">
        <v>26.1</v>
      </c>
      <c r="K42" s="36">
        <v>24.1</v>
      </c>
      <c r="L42" s="36"/>
      <c r="M42" s="36">
        <v>12.3</v>
      </c>
      <c r="N42" s="36">
        <v>10.1</v>
      </c>
    </row>
    <row r="43" spans="2:14">
      <c r="B43" s="62" t="s">
        <v>183</v>
      </c>
      <c r="C43" s="32">
        <v>29.6</v>
      </c>
      <c r="D43" s="32">
        <v>389.86</v>
      </c>
      <c r="E43" s="36">
        <v>450</v>
      </c>
      <c r="F43" s="37" t="s">
        <v>87</v>
      </c>
      <c r="G43" s="41">
        <v>0.41899999999999998</v>
      </c>
      <c r="H43" s="78">
        <v>0.624</v>
      </c>
      <c r="I43" s="39"/>
      <c r="J43" s="36">
        <v>27.1</v>
      </c>
      <c r="K43" s="36">
        <v>33.9</v>
      </c>
      <c r="L43" s="36"/>
      <c r="M43" s="36">
        <v>21</v>
      </c>
      <c r="N43" s="36">
        <v>23.8</v>
      </c>
    </row>
    <row r="44" spans="2:14">
      <c r="D44" s="40"/>
      <c r="G44" s="41"/>
      <c r="H44" s="41"/>
      <c r="I44" s="39"/>
      <c r="J44" s="36"/>
      <c r="K44" s="36"/>
      <c r="L44" s="36"/>
      <c r="M44" s="36"/>
      <c r="N44" s="36"/>
    </row>
    <row r="45" spans="2:14">
      <c r="B45" s="29" t="s">
        <v>125</v>
      </c>
      <c r="D45" s="40"/>
      <c r="G45" s="41"/>
      <c r="H45" s="41"/>
      <c r="I45" s="39"/>
      <c r="J45" s="36"/>
      <c r="K45" s="36"/>
      <c r="L45" s="36"/>
      <c r="M45" s="36"/>
      <c r="N45" s="36"/>
    </row>
    <row r="46" spans="2:14">
      <c r="D46" s="40"/>
      <c r="G46" s="41"/>
      <c r="H46" s="41"/>
      <c r="I46" s="39"/>
      <c r="J46" s="36"/>
      <c r="K46" s="36"/>
      <c r="L46" s="36"/>
      <c r="M46" s="36"/>
      <c r="N46" s="36"/>
    </row>
    <row r="47" spans="2:14">
      <c r="B47" s="58" t="s">
        <v>248</v>
      </c>
    </row>
  </sheetData>
  <mergeCells count="2">
    <mergeCell ref="J6:K6"/>
    <mergeCell ref="M6:N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A7093D962BB241994BF196712ACDBF" ma:contentTypeVersion="120" ma:contentTypeDescription="Create a new document." ma:contentTypeScope="" ma:versionID="e69592ec165849a14d7e69b9792a6227">
  <xsd:schema xmlns:xsd="http://www.w3.org/2001/XMLSchema" xmlns:p="http://schemas.microsoft.com/office/2006/metadata/properties" xmlns:ns2="ec868678-deb6-48cf-896b-119bf5e2249b" xmlns:ns3="http://schemas.microsoft.com/sharepoint/v3/fields" targetNamespace="http://schemas.microsoft.com/office/2006/metadata/properties" ma:root="true" ma:fieldsID="6d0574b90b8216684e1bb4a8049eea6f" ns2:_="" ns3:_="">
    <xsd:import namespace="ec868678-deb6-48cf-896b-119bf5e2249b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Subject_x0020_Area"/>
                <xsd:element ref="ns2:New_x0020_or_x0020_Revision_x003f_"/>
                <xsd:element ref="ns2:Faculty_x0020_Sponsor_x002a_"/>
                <xsd:element ref="ns2:Approver_x002a_"/>
                <xsd:element ref="ns2:Dashboard_x002a_" minOccurs="0"/>
                <xsd:element ref="ns2:DBP_x0020_Editor_x002a_" minOccurs="0"/>
                <xsd:element ref="ns2:Metadata_x0020_Link_x0020_ID" minOccurs="0"/>
                <xsd:element ref="ns2:Metadata_x0020_Form_x0020_URL_x002a_" minOccurs="0"/>
                <xsd:element ref="ns2:SWAT" minOccurs="0"/>
                <xsd:element ref="ns2:Edit_x0020_Type" minOccurs="0"/>
                <xsd:element ref="ns2:Editing_x0020_Status" minOccurs="0"/>
                <xsd:element ref="ns2:_x0032_nd_x0020_Editor_x002a_" minOccurs="0"/>
                <xsd:element ref="ns2:Admin_x0020_Assistant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c868678-deb6-48cf-896b-119bf5e2249b" elementFormDefault="qualified">
    <xsd:import namespace="http://schemas.microsoft.com/office/2006/documentManagement/types"/>
    <xsd:element name="Document_x0020_Type" ma:index="2" nillable="true" ma:displayName="Product Type" ma:format="Dropdown" ma:internalName="Document_x0020_Type">
      <xsd:simpleType>
        <xsd:restriction base="dms:Choice">
          <xsd:enumeration value="Case"/>
          <xsd:enumeration value="Teaching Note"/>
          <xsd:enumeration value="Technical Note"/>
          <xsd:enumeration value="Supplemental File"/>
          <xsd:enumeration value="Working Paper"/>
          <xsd:enumeration value="Multimedia Case"/>
          <xsd:enumeration value="Simulation"/>
          <xsd:enumeration value="Video"/>
          <xsd:enumeration value="MOD"/>
          <xsd:enumeration value="Audio"/>
          <xsd:enumeration value="Book"/>
          <xsd:enumeration value="Syllabus"/>
        </xsd:restriction>
      </xsd:simpleType>
    </xsd:element>
    <xsd:element name="Subject_x0020_Area" ma:index="3" ma:displayName="Subject Area" ma:format="Dropdown" ma:internalName="Subject_x0020_Area" ma:readOnly="false">
      <xsd:simpleType>
        <xsd:restriction base="dms:Choice">
          <xsd:enumeration value="Accounting and Control"/>
          <xsd:enumeration value="Business Communications"/>
          <xsd:enumeration value="Business Policy"/>
          <xsd:enumeration value="Computer-Information Technology"/>
          <xsd:enumeration value="Entrepreneurship and Innovation"/>
          <xsd:enumeration value="Ethics"/>
          <xsd:enumeration value="Finance"/>
          <xsd:enumeration value="General"/>
          <xsd:enumeration value="Global Economies and Markets"/>
          <xsd:enumeration value="Marketing"/>
          <xsd:enumeration value="Nonprofit Organizations"/>
          <xsd:enumeration value="Operations Management"/>
          <xsd:enumeration value="Organizational Behavior and Human Resources"/>
          <xsd:enumeration value="Pedagogy and Higher Administration"/>
          <xsd:enumeration value="Personal Assessment and Career Strategy"/>
          <xsd:enumeration value="Quantitative Analysis"/>
          <xsd:enumeration value="Strategy"/>
        </xsd:restriction>
      </xsd:simpleType>
    </xsd:element>
    <xsd:element name="New_x0020_or_x0020_Revision_x003f_" ma:index="4" ma:displayName="New or Revision?" ma:format="RadioButtons" ma:internalName="New_x0020_or_x0020_Revision_x003F_" ma:readOnly="false">
      <xsd:simpleType>
        <xsd:restriction base="dms:Choice">
          <xsd:enumeration value="New"/>
          <xsd:enumeration value="Revision"/>
        </xsd:restriction>
      </xsd:simpleType>
    </xsd:element>
    <xsd:element name="Faculty_x0020_Sponsor_x002a_" ma:index="5" ma:displayName="Faculty Sponsor" ma:list="UserInfo" ma:internalName="Faculty_x0020_Sponsor_x002A_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_x002a_" ma:index="6" ma:displayName="Approver" ma:list="UserInfo" ma:internalName="Approver_x002A_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shboard_x002a_" ma:index="7" nillable="true" ma:displayName="Dashboard" ma:format="Hyperlink" ma:internalName="Dashboard_x002A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BP_x0020_Editor_x002a_" ma:index="8" nillable="true" ma:displayName="DBP Editor" ma:list="UserInfo" ma:internalName="DBP_x0020_Editor_x002A_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tadata_x0020_Link_x0020_ID" ma:index="9" nillable="true" ma:displayName="File Identification Number" ma:internalName="Metadata_x0020_Link_x0020_ID">
      <xsd:simpleType>
        <xsd:restriction base="dms:Text">
          <xsd:maxLength value="255"/>
        </xsd:restriction>
      </xsd:simpleType>
    </xsd:element>
    <xsd:element name="Metadata_x0020_Form_x0020_URL_x002a_" ma:index="10" nillable="true" ma:displayName="Metadata Form URL" ma:format="Hyperlink" ma:internalName="Metadata_x0020_Form_x0020_URL_x002A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WAT" ma:index="11" nillable="true" ma:displayName="SWAT" ma:default="0" ma:internalName="SWAT">
      <xsd:simpleType>
        <xsd:restriction base="dms:Boolean"/>
      </xsd:simpleType>
    </xsd:element>
    <xsd:element name="Edit_x0020_Type" ma:index="13" nillable="true" ma:displayName="Edit Type" ma:format="Dropdown" ma:internalName="Edit_x0020_Type" ma:readOnly="false">
      <xsd:simpleType>
        <xsd:restriction base="dms:Choice">
          <xsd:enumeration value="New Editing"/>
          <xsd:enumeration value="Revised Editing"/>
          <xsd:enumeration value="SWAT/Truncated"/>
        </xsd:restriction>
      </xsd:simpleType>
    </xsd:element>
    <xsd:element name="Editing_x0020_Status" ma:index="14" nillable="true" ma:displayName="Editing Status" ma:format="Dropdown" ma:internalName="Editing_x0020_Status">
      <xsd:simpleType>
        <xsd:restriction base="dms:Choice">
          <xsd:enumeration value="Not Started"/>
          <xsd:enumeration value="First Read"/>
          <xsd:enumeration value="First Read Complete"/>
          <xsd:enumeration value="Second Read"/>
          <xsd:enumeration value="Second Read Complete"/>
          <xsd:enumeration value="Editor Review"/>
          <xsd:enumeration value="Author Review"/>
          <xsd:enumeration value="Link Sent"/>
          <xsd:enumeration value="Final Editor Review"/>
          <xsd:enumeration value="Waiting Approval"/>
          <xsd:enumeration value="Metadata Review"/>
          <xsd:enumeration value="Metadata Review Complete"/>
          <xsd:enumeration value="Editing Complete"/>
          <xsd:enumeration value="Rejected Restart Editing"/>
          <xsd:enumeration value="Truncated WF Edit"/>
        </xsd:restriction>
      </xsd:simpleType>
    </xsd:element>
    <xsd:element name="_x0032_nd_x0020_Editor_x002a_" ma:index="16" nillable="true" ma:displayName="2nd Editor" ma:description="" ma:list="UserInfo" ma:internalName="_x0032_nd_x0020_Editor_x002A_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min_x0020_Assistant" ma:index="17" nillable="true" ma:displayName="Admin Assistant" ma:list="UserInfo" ma:internalName="Admin_x0020_Assista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_Status" ma:index="20" nillable="true" ma:displayName="Status" ma:format="Dropdown" ma:internalName="_Status">
      <xsd:simpleType>
        <xsd:restriction base="dms:Choice">
          <xsd:enumeration value="New Upload"/>
          <xsd:enumeration value="Revised Upload"/>
          <xsd:enumeration value="SWAT Upload"/>
          <xsd:enumeration value="Ready For Edit"/>
          <xsd:enumeration value="Starting"/>
          <xsd:enumeration value="In Editing"/>
          <xsd:enumeration value="On Hold"/>
          <xsd:enumeration value="Pending Approval"/>
          <xsd:enumeration value="Approved"/>
          <xsd:enumeration value="Rejected"/>
          <xsd:enumeration value="Fi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Dashboard_x002a_ xmlns="ec868678-deb6-48cf-896b-119bf5e2249b">
      <Url>http://cm3.darden.virginia.edu/CMO/WorkflowDashboard.aspx?wf=2877</Url>
      <Description>Workflow Dashboard</Description>
    </Dashboard_x002a_>
    <Document_x0020_Type xmlns="ec868678-deb6-48cf-896b-119bf5e2249b">Supplemental File</Document_x0020_Type>
    <Metadata_x0020_Form_x0020_URL_x002a_ xmlns="ec868678-deb6-48cf-896b-119bf5e2249b">
      <Url>http://cm3.darden.virginia.edu/CMO/Editing%20Metadata/DispFormMeta.aspx?ID=3393</Url>
      <Description>View Document Metadata</Description>
    </Metadata_x0020_Form_x0020_URL_x002a_>
    <Faculty_x0020_Sponsor_x002a_ xmlns="ec868678-deb6-48cf-896b-119bf5e2249b">
      <UserInfo>
        <DisplayName>Schill, Michael</DisplayName>
        <AccountId>122</AccountId>
        <AccountType/>
      </UserInfo>
    </Faculty_x0020_Sponsor_x002a_>
    <DBP_x0020_Editor_x002a_ xmlns="ec868678-deb6-48cf-896b-119bf5e2249b">
      <UserInfo>
        <DisplayName>Stevenson, Donald</DisplayName>
        <AccountId>19</AccountId>
        <AccountType/>
      </UserInfo>
    </DBP_x0020_Editor_x002a_>
    <Metadata_x0020_Link_x0020_ID xmlns="ec868678-deb6-48cf-896b-119bf5e2249b">e176f0c1-51cc-4598-9b54-ac6771a00edd</Metadata_x0020_Link_x0020_ID>
    <Subject_x0020_Area xmlns="ec868678-deb6-48cf-896b-119bf5e2249b">Finance</Subject_x0020_Area>
    <Approver_x002a_ xmlns="ec868678-deb6-48cf-896b-119bf5e2249b">
      <UserInfo>
        <DisplayName>Schill, Michael</DisplayName>
        <AccountId>122</AccountId>
        <AccountType/>
      </UserInfo>
    </Approver_x002a_>
    <SWAT xmlns="ec868678-deb6-48cf-896b-119bf5e2249b">true</SWAT>
    <_Status xmlns="http://schemas.microsoft.com/sharepoint/v3/fields" xsi:nil="true"/>
    <Edit_x0020_Type xmlns="ec868678-deb6-48cf-896b-119bf5e2249b">SWAT/Truncated</Edit_x0020_Type>
    <Admin_x0020_Assistant xmlns="ec868678-deb6-48cf-896b-119bf5e2249b">
      <UserInfo>
        <DisplayName>Oklesson, Lauren</DisplayName>
        <AccountId>241</AccountId>
        <AccountType/>
      </UserInfo>
    </Admin_x0020_Assistant>
    <Editing_x0020_Status xmlns="ec868678-deb6-48cf-896b-119bf5e2249b">Editing Complete</Editing_x0020_Status>
    <_x0032_nd_x0020_Editor_x002a_ xmlns="ec868678-deb6-48cf-896b-119bf5e2249b">
      <UserInfo>
        <DisplayName/>
        <AccountId xsi:nil="true"/>
        <AccountType/>
      </UserInfo>
    </_x0032_nd_x0020_Editor_x002a_>
    <New_x0020_or_x0020_Revision_x003f_ xmlns="ec868678-deb6-48cf-896b-119bf5e2249b">Revision</New_x0020_or_x0020_Revision_x003f_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796D5-1EFE-4375-BB5B-2CF8D77C3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868678-deb6-48cf-896b-119bf5e2249b"/>
    <ds:schemaRef ds:uri="http://schemas.microsoft.com/sharepoint/v3/field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A986725-6ACE-4332-ACBA-7F9B0A89B24B}">
  <ds:schemaRefs>
    <ds:schemaRef ds:uri="http://purl.org/dc/dcmitype/"/>
    <ds:schemaRef ds:uri="ec868678-deb6-48cf-896b-119bf5e2249b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/field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A7F7B6-4C6F-4732-9AE0-989ADF7EF9D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0A55F72-412E-4817-B5F7-F2FDAD913B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Exhibit 1</vt:lpstr>
      <vt:lpstr>Exhibit 2</vt:lpstr>
      <vt:lpstr>Exhibit 3</vt:lpstr>
      <vt:lpstr>Exhibit 4</vt:lpstr>
      <vt:lpstr>Exhibit 5</vt:lpstr>
      <vt:lpstr>Exhibit 6</vt:lpstr>
      <vt:lpstr>Exhibit 7</vt:lpstr>
      <vt:lpstr>Exhibit 8</vt:lpstr>
      <vt:lpstr>Exhibit 9</vt:lpstr>
      <vt:lpstr>Exhibit 9 (Cont)</vt:lpstr>
    </vt:vector>
  </TitlesOfParts>
  <Company>Darden Graduate Business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Rosetta Stone: Pricing the 2009 IPO (SPREADSHEET TN)</dc:title>
  <dc:creator>papireddys10</dc:creator>
  <cp:lastModifiedBy>Ricardo</cp:lastModifiedBy>
  <cp:lastPrinted>2009-06-13T15:59:25Z</cp:lastPrinted>
  <dcterms:created xsi:type="dcterms:W3CDTF">2009-06-13T15:59:25Z</dcterms:created>
  <dcterms:modified xsi:type="dcterms:W3CDTF">2017-03-14T22:14:54Z</dcterms:modified>
  <cp:contentStatus>New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wner">
    <vt:lpwstr>64</vt:lpwstr>
  </property>
  <property fmtid="{D5CDD505-2E9C-101B-9397-08002B2CF9AE}" pid="3" name="SubjectArea">
    <vt:lpwstr>Finance</vt:lpwstr>
  </property>
  <property fmtid="{D5CDD505-2E9C-101B-9397-08002B2CF9AE}" pid="4" name="VersionModifier">
    <vt:lpwstr>284</vt:lpwstr>
  </property>
  <property fmtid="{D5CDD505-2E9C-101B-9397-08002B2CF9AE}" pid="5" name="MetadataURL">
    <vt:lpwstr>http://casemanagement.darden.virginia.edu/Lists/Editing%20Metadata/DispForm.aspx?ID=1672, View Document Metadata</vt:lpwstr>
  </property>
  <property fmtid="{D5CDD505-2E9C-101B-9397-08002B2CF9AE}" pid="6" name="ApprovalState">
    <vt:lpwstr>Approved</vt:lpwstr>
  </property>
  <property fmtid="{D5CDD505-2E9C-101B-9397-08002B2CF9AE}" pid="7" name="VersionModifierName">
    <vt:lpwstr>DARDEN\stevensond</vt:lpwstr>
  </property>
  <property fmtid="{D5CDD505-2E9C-101B-9397-08002B2CF9AE}" pid="8" name="DateInEditing">
    <vt:lpwstr>2010-02-26T11:25:07Z</vt:lpwstr>
  </property>
  <property fmtid="{D5CDD505-2E9C-101B-9397-08002B2CF9AE}" pid="9" name="DBPEditor">
    <vt:lpwstr>284</vt:lpwstr>
  </property>
  <property fmtid="{D5CDD505-2E9C-101B-9397-08002B2CF9AE}" pid="10" name="EditingStatus">
    <vt:lpwstr>Metadata Review Complete</vt:lpwstr>
  </property>
  <property fmtid="{D5CDD505-2E9C-101B-9397-08002B2CF9AE}" pid="11" name="Alternate">
    <vt:lpwstr/>
  </property>
  <property fmtid="{D5CDD505-2E9C-101B-9397-08002B2CF9AE}" pid="12" name="RWP">
    <vt:lpwstr/>
  </property>
  <property fmtid="{D5CDD505-2E9C-101B-9397-08002B2CF9AE}" pid="13" name="DatePending">
    <vt:lpwstr>2010-04-28T14:04:25Z</vt:lpwstr>
  </property>
  <property fmtid="{D5CDD505-2E9C-101B-9397-08002B2CF9AE}" pid="14" name="XMLFilename">
    <vt:lpwstr/>
  </property>
  <property fmtid="{D5CDD505-2E9C-101B-9397-08002B2CF9AE}" pid="15" name="RejectionText">
    <vt:lpwstr/>
  </property>
  <property fmtid="{D5CDD505-2E9C-101B-9397-08002B2CF9AE}" pid="16" name="_Status">
    <vt:lpwstr>New</vt:lpwstr>
  </property>
  <property fmtid="{D5CDD505-2E9C-101B-9397-08002B2CF9AE}" pid="17" name="Order">
    <vt:lpwstr>2393400.00000000</vt:lpwstr>
  </property>
  <property fmtid="{D5CDD505-2E9C-101B-9397-08002B2CF9AE}" pid="18" name="WorkflowCreationPath">
    <vt:lpwstr>b6d7353f-e61b-4a14-aef8-2815d0633212,3;b6d7353f-e61b-4a14-aef8-2815d0633212,3;486cb3c1-c433-404d-83d7-2c91a01b85f5,6;486cb3c1-c433-404d-83d7-2c91a01b85f5,6;486cb3c1-c433-404d-83d7-2c91a01b85f5,6;486cb3c1-c433-404d-83d7-2c91a01b85f5,6;486cb3c1-c433-404d-83</vt:lpwstr>
  </property>
  <property fmtid="{D5CDD505-2E9C-101B-9397-08002B2CF9AE}" pid="19" name="CCFileType">
    <vt:lpwstr>Supplemental File</vt:lpwstr>
  </property>
  <property fmtid="{D5CDD505-2E9C-101B-9397-08002B2CF9AE}" pid="20" name="FileGUID">
    <vt:lpwstr>e176f0c1-51cc-4598-9b54-ac6771a00edd</vt:lpwstr>
  </property>
  <property fmtid="{D5CDD505-2E9C-101B-9397-08002B2CF9AE}" pid="21" name="_Category">
    <vt:lpwstr/>
  </property>
  <property fmtid="{D5CDD505-2E9C-101B-9397-08002B2CF9AE}" pid="22" name="Categories">
    <vt:lpwstr/>
  </property>
  <property fmtid="{D5CDD505-2E9C-101B-9397-08002B2CF9AE}" pid="23" name="Approval Level">
    <vt:lpwstr/>
  </property>
  <property fmtid="{D5CDD505-2E9C-101B-9397-08002B2CF9AE}" pid="24" name="DateOfApproval">
    <vt:lpwstr>2010-04-28T17:56:44Z</vt:lpwstr>
  </property>
  <property fmtid="{D5CDD505-2E9C-101B-9397-08002B2CF9AE}" pid="25" name="Keywords">
    <vt:lpwstr/>
  </property>
  <property fmtid="{D5CDD505-2E9C-101B-9397-08002B2CF9AE}" pid="26" name="DateEditingEnded">
    <vt:lpwstr/>
  </property>
  <property fmtid="{D5CDD505-2E9C-101B-9397-08002B2CF9AE}" pid="27" name="CheckinCommentLine">
    <vt:lpwstr/>
  </property>
  <property fmtid="{D5CDD505-2E9C-101B-9397-08002B2CF9AE}" pid="28" name="_Author">
    <vt:lpwstr>papireddys10</vt:lpwstr>
  </property>
  <property fmtid="{D5CDD505-2E9C-101B-9397-08002B2CF9AE}" pid="29" name="_Comments">
    <vt:lpwstr/>
  </property>
  <property fmtid="{D5CDD505-2E9C-101B-9397-08002B2CF9AE}" pid="30" name="Assigned To">
    <vt:lpwstr/>
  </property>
  <property fmtid="{D5CDD505-2E9C-101B-9397-08002B2CF9AE}" pid="31" name="Status">
    <vt:lpwstr>Approved</vt:lpwstr>
  </property>
  <property fmtid="{D5CDD505-2E9C-101B-9397-08002B2CF9AE}" pid="32" name="Subject">
    <vt:lpwstr/>
  </property>
  <property fmtid="{D5CDD505-2E9C-101B-9397-08002B2CF9AE}" pid="33" name="ContentType">
    <vt:lpwstr>Document</vt:lpwstr>
  </property>
  <property fmtid="{D5CDD505-2E9C-101B-9397-08002B2CF9AE}" pid="34" name="display_urn:schemas-microsoft-com:office:office#Editor">
    <vt:lpwstr>Woods, Elizabeth (Beth)</vt:lpwstr>
  </property>
  <property fmtid="{D5CDD505-2E9C-101B-9397-08002B2CF9AE}" pid="35" name="display_urn:schemas-microsoft-com:office:office#Author">
    <vt:lpwstr>Riddler, Scott</vt:lpwstr>
  </property>
  <property fmtid="{D5CDD505-2E9C-101B-9397-08002B2CF9AE}" pid="36" name="display_urn:schemas-microsoft-com:office:office#Faculty_x0020_Sponsor_x002A_">
    <vt:lpwstr>Schill, Michael</vt:lpwstr>
  </property>
  <property fmtid="{D5CDD505-2E9C-101B-9397-08002B2CF9AE}" pid="37" name="ContentTypeId">
    <vt:lpwstr>0x01010058A7093D962BB241994BF196712ACDBF</vt:lpwstr>
  </property>
  <property fmtid="{D5CDD505-2E9C-101B-9397-08002B2CF9AE}" pid="38" name="MetadataID">
    <vt:lpwstr>1672</vt:lpwstr>
  </property>
  <property fmtid="{D5CDD505-2E9C-101B-9397-08002B2CF9AE}" pid="39" name="MetadataLibraryDisplayFormLink">
    <vt:lpwstr>http://casemanagement.darden.virginia.edu/Lists/Editing Metadata/DispForm.aspx</vt:lpwstr>
  </property>
  <property fmtid="{D5CDD505-2E9C-101B-9397-08002B2CF9AE}" pid="40" name="MetadataLibrary">
    <vt:lpwstr>Editing Metadata</vt:lpwstr>
  </property>
  <property fmtid="{D5CDD505-2E9C-101B-9397-08002B2CF9AE}" pid="41" name="SWAT">
    <vt:lpwstr>true</vt:lpwstr>
  </property>
  <property fmtid="{D5CDD505-2E9C-101B-9397-08002B2CF9AE}" pid="42" name="Admin Assistant">
    <vt:lpwstr>Oklesson, Lauren241</vt:lpwstr>
  </property>
  <property fmtid="{D5CDD505-2E9C-101B-9397-08002B2CF9AE}" pid="43" name="2nd Editor*">
    <vt:lpwstr/>
  </property>
  <property fmtid="{D5CDD505-2E9C-101B-9397-08002B2CF9AE}" pid="44" name="Edit Type">
    <vt:lpwstr>SWAT/Truncated</vt:lpwstr>
  </property>
  <property fmtid="{D5CDD505-2E9C-101B-9397-08002B2CF9AE}" pid="45" name="Editing Status">
    <vt:lpwstr>Editing Complete</vt:lpwstr>
  </property>
</Properties>
</file>